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・統計資料\R4年刊\"/>
    </mc:Choice>
  </mc:AlternateContent>
  <xr:revisionPtr revIDLastSave="0" documentId="13_ncr:1_{9FA6AEF8-AB12-47A5-AE52-21B8282820A7}" xr6:coauthVersionLast="36" xr6:coauthVersionMax="36" xr10:uidLastSave="{00000000-0000-0000-0000-000000000000}"/>
  <bookViews>
    <workbookView xWindow="0" yWindow="0" windowWidth="20490" windowHeight="6840" tabRatio="802" xr2:uid="{00000000-000D-0000-FFFF-FFFF00000000}"/>
  </bookViews>
  <sheets>
    <sheet name="80(1)(2)" sheetId="12" r:id="rId1"/>
    <sheet name="80(3)" sheetId="3" r:id="rId2"/>
    <sheet name="80(4)" sheetId="20" r:id="rId3"/>
    <sheet name="80(5)" sheetId="16" r:id="rId4"/>
    <sheet name="80(6)(7)" sheetId="6" r:id="rId5"/>
    <sheet name="80(8)・81" sheetId="14" r:id="rId6"/>
    <sheet name="82" sheetId="8" r:id="rId7"/>
    <sheet name="83(1)(2)(3)" sheetId="21" r:id="rId8"/>
    <sheet name="84・85" sheetId="18" r:id="rId9"/>
  </sheets>
  <definedNames>
    <definedName name="_xlnm._FilterDatabase" localSheetId="1" hidden="1">'80(3)'!$CD$51:$CF$62</definedName>
    <definedName name="_xlnm.Print_Area" localSheetId="0">'80(1)(2)'!$A$1:$AS$55</definedName>
    <definedName name="_xlnm.Print_Area" localSheetId="1">'80(3)'!$A$1:$CG$65</definedName>
    <definedName name="_xlnm.Print_Area" localSheetId="2">'80(4)'!$A$1:$S$24</definedName>
    <definedName name="_xlnm.Print_Area" localSheetId="3">'80(5)'!$A$1:$AU$45</definedName>
    <definedName name="_xlnm.Print_Area" localSheetId="4">'80(6)(7)'!$A$1:$S$43</definedName>
    <definedName name="_xlnm.Print_Area" localSheetId="5">'80(8)・81'!$A$1:$AU$38</definedName>
    <definedName name="_xlnm.Print_Area" localSheetId="6">'82'!$A$1:$P$45</definedName>
    <definedName name="_xlnm.Print_Area" localSheetId="7">'83(1)(2)(3)'!$A$1:$AU$63</definedName>
  </definedNames>
  <calcPr calcId="191029"/>
</workbook>
</file>

<file path=xl/calcChain.xml><?xml version="1.0" encoding="utf-8"?>
<calcChain xmlns="http://schemas.openxmlformats.org/spreadsheetml/2006/main">
  <c r="AQ47" i="3" l="1"/>
  <c r="BA64" i="3" l="1"/>
  <c r="AW64" i="3"/>
  <c r="AQ64" i="3"/>
  <c r="BA63" i="3"/>
  <c r="AW63" i="3"/>
  <c r="AQ63" i="3"/>
  <c r="BA62" i="3"/>
  <c r="BA61" i="3"/>
  <c r="BA60" i="3"/>
  <c r="BA59" i="3"/>
  <c r="BA58" i="3"/>
  <c r="BA57" i="3"/>
  <c r="BA56" i="3"/>
  <c r="BA55" i="3"/>
  <c r="BA54" i="3"/>
  <c r="BA53" i="3"/>
  <c r="BA52" i="3"/>
  <c r="BA51" i="3"/>
  <c r="AW62" i="3"/>
  <c r="AW61" i="3"/>
  <c r="AW60" i="3"/>
  <c r="AW59" i="3"/>
  <c r="AW58" i="3"/>
  <c r="AW57" i="3"/>
  <c r="AW56" i="3"/>
  <c r="AW55" i="3"/>
  <c r="AW54" i="3"/>
  <c r="AW53" i="3"/>
  <c r="AW52" i="3"/>
  <c r="AW51" i="3"/>
  <c r="AQ61" i="3"/>
  <c r="AQ62" i="3"/>
  <c r="AQ60" i="3"/>
  <c r="AQ59" i="3"/>
  <c r="AQ58" i="3"/>
  <c r="AQ57" i="3"/>
  <c r="AQ56" i="3"/>
  <c r="AQ55" i="3"/>
  <c r="AQ54" i="3"/>
  <c r="AQ53" i="3"/>
  <c r="AQ52" i="3"/>
  <c r="AQ51" i="3"/>
  <c r="BM49" i="3"/>
  <c r="BM48" i="3"/>
  <c r="BM47" i="3"/>
  <c r="BM46" i="3"/>
  <c r="BM45" i="3"/>
  <c r="BM44" i="3"/>
  <c r="BM43" i="3"/>
  <c r="BM42" i="3"/>
  <c r="BM41" i="3"/>
  <c r="BM40" i="3"/>
  <c r="BM39" i="3"/>
  <c r="BM38" i="3"/>
  <c r="BM37" i="3"/>
  <c r="BM36" i="3"/>
  <c r="BM35" i="3"/>
  <c r="BM34" i="3"/>
  <c r="BM33" i="3"/>
  <c r="BM32" i="3"/>
  <c r="BM31" i="3"/>
  <c r="BM30" i="3"/>
  <c r="BM29" i="3"/>
  <c r="BM28" i="3"/>
  <c r="BM27" i="3"/>
  <c r="BM26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E49" i="3"/>
  <c r="BE48" i="3"/>
  <c r="BE46" i="3"/>
  <c r="BE45" i="3"/>
  <c r="BE44" i="3"/>
  <c r="BE43" i="3"/>
  <c r="BE42" i="3"/>
  <c r="BE41" i="3"/>
  <c r="BE40" i="3"/>
  <c r="BE39" i="3"/>
  <c r="BE38" i="3"/>
  <c r="BE37" i="3"/>
  <c r="BE36" i="3"/>
  <c r="BE35" i="3"/>
  <c r="BE34" i="3"/>
  <c r="BE33" i="3"/>
  <c r="BE32" i="3"/>
  <c r="BE31" i="3"/>
  <c r="BE30" i="3"/>
  <c r="BE29" i="3"/>
  <c r="BE28" i="3"/>
  <c r="BE27" i="3"/>
  <c r="BE26" i="3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AW49" i="3"/>
  <c r="AW48" i="3"/>
  <c r="AW47" i="3"/>
  <c r="AW46" i="3"/>
  <c r="AW45" i="3"/>
  <c r="AW44" i="3"/>
  <c r="AW43" i="3"/>
  <c r="AW42" i="3"/>
  <c r="AW41" i="3"/>
  <c r="AW40" i="3"/>
  <c r="AW39" i="3"/>
  <c r="AW38" i="3"/>
  <c r="AW37" i="3"/>
  <c r="AW36" i="3"/>
  <c r="AW35" i="3"/>
  <c r="AW34" i="3"/>
  <c r="AW33" i="3"/>
  <c r="AW32" i="3"/>
  <c r="AW31" i="3"/>
  <c r="AW30" i="3"/>
  <c r="AW29" i="3"/>
  <c r="AW28" i="3"/>
  <c r="AW27" i="3"/>
  <c r="AW26" i="3"/>
  <c r="AQ49" i="3"/>
  <c r="AQ48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S38" i="12" l="1"/>
</calcChain>
</file>

<file path=xl/sharedStrings.xml><?xml version="1.0" encoding="utf-8"?>
<sst xmlns="http://schemas.openxmlformats.org/spreadsheetml/2006/main" count="589" uniqueCount="265">
  <si>
    <t>(6)  高  等  学  校  卒  業  後  の  状  況</t>
    <rPh sb="5" eb="9">
      <t>コウトウ</t>
    </rPh>
    <rPh sb="11" eb="15">
      <t>ガッコウ</t>
    </rPh>
    <rPh sb="17" eb="24">
      <t>ソツギョウゴ</t>
    </rPh>
    <rPh sb="29" eb="33">
      <t>ジョウキョウ</t>
    </rPh>
    <phoneticPr fontId="2"/>
  </si>
  <si>
    <t xml:space="preserve">                               この調査は、毎年４～６月に各学校で行われる定期健康診断の結果を抽出調査</t>
    <rPh sb="33" eb="35">
      <t>チョウサ</t>
    </rPh>
    <rPh sb="37" eb="39">
      <t>マイネン</t>
    </rPh>
    <rPh sb="42" eb="43">
      <t>ガツ</t>
    </rPh>
    <rPh sb="44" eb="45">
      <t>カク</t>
    </rPh>
    <rPh sb="45" eb="47">
      <t>ガッコウ</t>
    </rPh>
    <rPh sb="48" eb="49">
      <t>オコナ</t>
    </rPh>
    <rPh sb="52" eb="54">
      <t>テイキ</t>
    </rPh>
    <rPh sb="54" eb="56">
      <t>ケンコウ</t>
    </rPh>
    <rPh sb="56" eb="58">
      <t>シンダン</t>
    </rPh>
    <rPh sb="59" eb="61">
      <t>ケッカ</t>
    </rPh>
    <rPh sb="62" eb="64">
      <t>チュウシュツ</t>
    </rPh>
    <rPh sb="64" eb="66">
      <t>チョウサ</t>
    </rPh>
    <phoneticPr fontId="2"/>
  </si>
  <si>
    <t xml:space="preserve">                             したものであり、山口県における数値である。</t>
    <rPh sb="37" eb="40">
      <t>ヤマグチケン</t>
    </rPh>
    <rPh sb="44" eb="46">
      <t>スウチ</t>
    </rPh>
    <phoneticPr fontId="2"/>
  </si>
  <si>
    <t>－</t>
    <phoneticPr fontId="2"/>
  </si>
  <si>
    <t>…</t>
    <phoneticPr fontId="2"/>
  </si>
  <si>
    <t>単式学級</t>
    <rPh sb="0" eb="2">
      <t>タンシキ</t>
    </rPh>
    <rPh sb="2" eb="4">
      <t>ガッキュウ</t>
    </rPh>
    <phoneticPr fontId="2"/>
  </si>
  <si>
    <t>複式学級</t>
    <rPh sb="0" eb="2">
      <t>フクシキ</t>
    </rPh>
    <rPh sb="2" eb="4">
      <t>ガッキュウ</t>
    </rPh>
    <phoneticPr fontId="2"/>
  </si>
  <si>
    <t>船木</t>
    <rPh sb="0" eb="2">
      <t>フナキ</t>
    </rPh>
    <phoneticPr fontId="2"/>
  </si>
  <si>
    <t>万倉</t>
    <rPh sb="0" eb="1">
      <t>マン</t>
    </rPh>
    <rPh sb="1" eb="2">
      <t>クラ</t>
    </rPh>
    <phoneticPr fontId="2"/>
  </si>
  <si>
    <t>吉部</t>
    <rPh sb="0" eb="1">
      <t>ヨシ</t>
    </rPh>
    <rPh sb="1" eb="2">
      <t>ブ</t>
    </rPh>
    <phoneticPr fontId="2"/>
  </si>
  <si>
    <t>楠</t>
    <rPh sb="0" eb="1">
      <t>クスノキ</t>
    </rPh>
    <phoneticPr fontId="2"/>
  </si>
  <si>
    <t>卒業者総数</t>
    <rPh sb="0" eb="3">
      <t>ソツギョウシャ</t>
    </rPh>
    <rPh sb="3" eb="5">
      <t>ソウスウ</t>
    </rPh>
    <phoneticPr fontId="2"/>
  </si>
  <si>
    <t>就職者</t>
    <rPh sb="0" eb="3">
      <t>シュウショクシャ</t>
    </rPh>
    <phoneticPr fontId="2"/>
  </si>
  <si>
    <t>上記以外の者</t>
    <rPh sb="0" eb="2">
      <t>ジョウキ</t>
    </rPh>
    <rPh sb="2" eb="4">
      <t>イガイ</t>
    </rPh>
    <rPh sb="5" eb="6">
      <t>モノ</t>
    </rPh>
    <phoneticPr fontId="2"/>
  </si>
  <si>
    <t>その他</t>
    <rPh sb="0" eb="3">
      <t>ソノタ</t>
    </rPh>
    <phoneticPr fontId="2"/>
  </si>
  <si>
    <t>宇部フロンティア大学     短期大学部</t>
    <rPh sb="0" eb="2">
      <t>ウベ</t>
    </rPh>
    <rPh sb="8" eb="10">
      <t>ダイガク</t>
    </rPh>
    <rPh sb="15" eb="17">
      <t>タンキ</t>
    </rPh>
    <rPh sb="17" eb="20">
      <t>ダイガクブ</t>
    </rPh>
    <phoneticPr fontId="2"/>
  </si>
  <si>
    <t>受入</t>
    <rPh sb="0" eb="2">
      <t>ウケイレ</t>
    </rPh>
    <phoneticPr fontId="2"/>
  </si>
  <si>
    <t>除籍</t>
    <rPh sb="0" eb="2">
      <t>ジョセキ</t>
    </rPh>
    <phoneticPr fontId="2"/>
  </si>
  <si>
    <t>(1)  蔵         書         数</t>
    <rPh sb="5" eb="6">
      <t>クラ</t>
    </rPh>
    <rPh sb="15" eb="16">
      <t>ショ</t>
    </rPh>
    <rPh sb="25" eb="26">
      <t>スウ</t>
    </rPh>
    <phoneticPr fontId="2"/>
  </si>
  <si>
    <t>年月日</t>
    <rPh sb="0" eb="3">
      <t>ネンガッピ</t>
    </rPh>
    <phoneticPr fontId="2"/>
  </si>
  <si>
    <t>総数</t>
    <rPh sb="0" eb="2">
      <t>ソウスウ</t>
    </rPh>
    <phoneticPr fontId="2"/>
  </si>
  <si>
    <t>郷土
資料</t>
    <rPh sb="0" eb="2">
      <t>キョウド</t>
    </rPh>
    <rPh sb="3" eb="5">
      <t>シリョウ</t>
    </rPh>
    <phoneticPr fontId="2"/>
  </si>
  <si>
    <t>総記</t>
    <rPh sb="0" eb="2">
      <t>ソウキ</t>
    </rPh>
    <phoneticPr fontId="2"/>
  </si>
  <si>
    <t>歴史
地理</t>
    <rPh sb="0" eb="2">
      <t>レキシ</t>
    </rPh>
    <rPh sb="3" eb="5">
      <t>チリ</t>
    </rPh>
    <phoneticPr fontId="2"/>
  </si>
  <si>
    <t>社会
科学</t>
    <rPh sb="0" eb="2">
      <t>シャカイ</t>
    </rPh>
    <rPh sb="3" eb="5">
      <t>カガク</t>
    </rPh>
    <phoneticPr fontId="2"/>
  </si>
  <si>
    <t>自然
科学</t>
    <rPh sb="0" eb="2">
      <t>シゼン</t>
    </rPh>
    <rPh sb="3" eb="5">
      <t>カガク</t>
    </rPh>
    <phoneticPr fontId="2"/>
  </si>
  <si>
    <t>工学</t>
    <rPh sb="0" eb="2">
      <t>コウガク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</si>
  <si>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</si>
  <si>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</si>
  <si>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語学</t>
    <rPh sb="0" eb="2">
      <t>ゴガク</t>
    </rPh>
    <phoneticPr fontId="2"/>
  </si>
  <si>
    <t>文学</t>
    <rPh sb="0" eb="2">
      <t>ブンガク</t>
    </rPh>
    <phoneticPr fontId="2"/>
  </si>
  <si>
    <t xml:space="preserve"> </t>
    <phoneticPr fontId="2"/>
  </si>
  <si>
    <t xml:space="preserve"> 注  「その他」には、絵本、紙芝居、特殊資料を含む。</t>
    <rPh sb="1" eb="2">
      <t>チュウ</t>
    </rPh>
    <rPh sb="5" eb="8">
      <t>ソノタ</t>
    </rPh>
    <rPh sb="12" eb="14">
      <t>エホン</t>
    </rPh>
    <rPh sb="15" eb="18">
      <t>カミシバイ</t>
    </rPh>
    <rPh sb="19" eb="21">
      <t>トクシュ</t>
    </rPh>
    <rPh sb="21" eb="23">
      <t>シリョウ</t>
    </rPh>
    <rPh sb="24" eb="25">
      <t>フク</t>
    </rPh>
    <phoneticPr fontId="2"/>
  </si>
  <si>
    <t>(2)  図 書 受 入 ・ 除 籍 数</t>
    <rPh sb="5" eb="8">
      <t>トショ</t>
    </rPh>
    <rPh sb="9" eb="12">
      <t>ウケイレ</t>
    </rPh>
    <rPh sb="15" eb="18">
      <t>ジョセキ</t>
    </rPh>
    <rPh sb="19" eb="20">
      <t>スウ</t>
    </rPh>
    <phoneticPr fontId="2"/>
  </si>
  <si>
    <t>年       度</t>
    <rPh sb="0" eb="9">
      <t>ネンド</t>
    </rPh>
    <phoneticPr fontId="2"/>
  </si>
  <si>
    <t>(3)  利     用     状     況</t>
    <rPh sb="5" eb="12">
      <t>リヨウ</t>
    </rPh>
    <rPh sb="17" eb="24">
      <t>ジョウキョウ</t>
    </rPh>
    <phoneticPr fontId="2"/>
  </si>
  <si>
    <t>年    度</t>
    <rPh sb="0" eb="6">
      <t>ネンド</t>
    </rPh>
    <phoneticPr fontId="2"/>
  </si>
  <si>
    <t>開館日数</t>
    <rPh sb="0" eb="2">
      <t>カイカン</t>
    </rPh>
    <rPh sb="2" eb="4">
      <t>ニッスウ</t>
    </rPh>
    <phoneticPr fontId="2"/>
  </si>
  <si>
    <t>入館者数</t>
    <rPh sb="0" eb="3">
      <t>ニュウカンシャ</t>
    </rPh>
    <rPh sb="3" eb="4">
      <t>スウ</t>
    </rPh>
    <phoneticPr fontId="2"/>
  </si>
  <si>
    <t>登録者数</t>
    <rPh sb="0" eb="3">
      <t>トウロクシャ</t>
    </rPh>
    <rPh sb="3" eb="4">
      <t>スウ</t>
    </rPh>
    <phoneticPr fontId="2"/>
  </si>
  <si>
    <t>貸出人数</t>
    <rPh sb="0" eb="2">
      <t>カシダ</t>
    </rPh>
    <rPh sb="2" eb="4">
      <t>ニンズウ</t>
    </rPh>
    <phoneticPr fontId="2"/>
  </si>
  <si>
    <t>貸出冊数</t>
    <rPh sb="0" eb="2">
      <t>カシダ</t>
    </rPh>
    <rPh sb="2" eb="3">
      <t>サツ</t>
    </rPh>
    <rPh sb="3" eb="4">
      <t>スウ</t>
    </rPh>
    <phoneticPr fontId="2"/>
  </si>
  <si>
    <t>予約冊数</t>
    <rPh sb="0" eb="2">
      <t>ヨヤク</t>
    </rPh>
    <rPh sb="2" eb="3">
      <t>サツ</t>
    </rPh>
    <rPh sb="3" eb="4">
      <t>スウ</t>
    </rPh>
    <phoneticPr fontId="2"/>
  </si>
  <si>
    <t>注　定時制２校は全日制と併置のため、公立校数は５校</t>
    <rPh sb="0" eb="1">
      <t>チュウ</t>
    </rPh>
    <rPh sb="2" eb="5">
      <t>テイジセイ</t>
    </rPh>
    <rPh sb="6" eb="7">
      <t>コウ</t>
    </rPh>
    <rPh sb="8" eb="11">
      <t>ゼンニチセイ</t>
    </rPh>
    <rPh sb="12" eb="14">
      <t>ヘイチ</t>
    </rPh>
    <rPh sb="18" eb="20">
      <t>コウリツ</t>
    </rPh>
    <rPh sb="20" eb="22">
      <t>コウスウ</t>
    </rPh>
    <rPh sb="24" eb="25">
      <t>コウ</t>
    </rPh>
    <phoneticPr fontId="2"/>
  </si>
  <si>
    <t>県統計分析課「学校保健統計調査結果速報」</t>
    <rPh sb="0" eb="1">
      <t>ケン</t>
    </rPh>
    <rPh sb="1" eb="3">
      <t>トウケイ</t>
    </rPh>
    <rPh sb="3" eb="5">
      <t>ブンセキ</t>
    </rPh>
    <rPh sb="5" eb="6">
      <t>カ</t>
    </rPh>
    <rPh sb="7" eb="9">
      <t>ガッコウ</t>
    </rPh>
    <rPh sb="9" eb="11">
      <t>ホケン</t>
    </rPh>
    <rPh sb="11" eb="13">
      <t>トウケイ</t>
    </rPh>
    <rPh sb="13" eb="15">
      <t>チョウサ</t>
    </rPh>
    <rPh sb="15" eb="17">
      <t>ケッカ</t>
    </rPh>
    <rPh sb="17" eb="19">
      <t>ソクホウ</t>
    </rPh>
    <phoneticPr fontId="2"/>
  </si>
  <si>
    <t>市立図書館</t>
    <rPh sb="0" eb="2">
      <t>シリツ</t>
    </rPh>
    <rPh sb="2" eb="5">
      <t>トショカン</t>
    </rPh>
    <phoneticPr fontId="2"/>
  </si>
  <si>
    <t>＜参考・小学校一覧＞</t>
    <rPh sb="1" eb="3">
      <t>サンコウ</t>
    </rPh>
    <rPh sb="4" eb="7">
      <t>ショウガッコウ</t>
    </rPh>
    <rPh sb="7" eb="9">
      <t>イチラン</t>
    </rPh>
    <phoneticPr fontId="2"/>
  </si>
  <si>
    <t>＜参考・中学校一覧＞</t>
    <rPh sb="1" eb="3">
      <t>サンコウ</t>
    </rPh>
    <rPh sb="4" eb="7">
      <t>チュウガッコウ</t>
    </rPh>
    <rPh sb="7" eb="9">
      <t>イチラン</t>
    </rPh>
    <phoneticPr fontId="2"/>
  </si>
  <si>
    <t>(1)  学    校    総    覧</t>
    <rPh sb="5" eb="11">
      <t>ガッコウ</t>
    </rPh>
    <rPh sb="15" eb="21">
      <t>ソウラン</t>
    </rPh>
    <phoneticPr fontId="2"/>
  </si>
  <si>
    <t>専修学校、各種学校、高等専門学校、短期大学、大学は別掲。</t>
    <rPh sb="0" eb="2">
      <t>センシュウ</t>
    </rPh>
    <rPh sb="2" eb="4">
      <t>ガッコウ</t>
    </rPh>
    <rPh sb="5" eb="7">
      <t>カクシュ</t>
    </rPh>
    <rPh sb="7" eb="9">
      <t>ガッコウ</t>
    </rPh>
    <rPh sb="10" eb="12">
      <t>コウトウ</t>
    </rPh>
    <rPh sb="12" eb="14">
      <t>センモン</t>
    </rPh>
    <rPh sb="14" eb="16">
      <t>ガッコウ</t>
    </rPh>
    <rPh sb="17" eb="19">
      <t>タンキ</t>
    </rPh>
    <rPh sb="19" eb="21">
      <t>ダイガク</t>
    </rPh>
    <rPh sb="22" eb="24">
      <t>ダイガク</t>
    </rPh>
    <rPh sb="25" eb="27">
      <t>ベッケイ</t>
    </rPh>
    <phoneticPr fontId="2"/>
  </si>
  <si>
    <t>学校数</t>
    <rPh sb="0" eb="2">
      <t>ガッコウ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</si>
  <si>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</si>
  <si>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</si>
  <si>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</si>
  <si>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</si>
  <si>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</si>
  <si>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</si>
  <si>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幼稚園</t>
    <rPh sb="0" eb="2">
      <t>ヨウチエン</t>
    </rPh>
    <rPh sb="2" eb="3">
      <t>エン</t>
    </rPh>
    <phoneticPr fontId="2"/>
  </si>
  <si>
    <t>私立</t>
    <rPh sb="0" eb="2">
      <t>シリツ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</si>
  <si>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</si>
  <si>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</si>
  <si>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</si>
  <si>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</si>
  <si>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</si>
  <si>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(2)  幼       稚       園</t>
    <rPh sb="5" eb="22">
      <t>ヨウチエン</t>
    </rPh>
    <phoneticPr fontId="2"/>
  </si>
  <si>
    <t>公・私立の合計数である。</t>
    <rPh sb="0" eb="1">
      <t>コウ</t>
    </rPh>
    <rPh sb="2" eb="4">
      <t>シリツ</t>
    </rPh>
    <rPh sb="5" eb="8">
      <t>ゴウケイスウ</t>
    </rPh>
    <phoneticPr fontId="2"/>
  </si>
  <si>
    <t>園数</t>
    <rPh sb="0" eb="1">
      <t>エン</t>
    </rPh>
    <rPh sb="1" eb="2">
      <t>スウ</t>
    </rPh>
    <phoneticPr fontId="2"/>
  </si>
  <si>
    <t>学級数</t>
    <rPh sb="0" eb="2">
      <t>ガッキュウ</t>
    </rPh>
    <rPh sb="2" eb="3">
      <t>スウ</t>
    </rPh>
    <phoneticPr fontId="2"/>
  </si>
  <si>
    <t>園児数</t>
    <rPh sb="0" eb="2">
      <t>エンジ</t>
    </rPh>
    <rPh sb="2" eb="3">
      <t>スウ</t>
    </rPh>
    <phoneticPr fontId="2"/>
  </si>
  <si>
    <t>修了者数</t>
    <rPh sb="0" eb="3">
      <t>シュウリョウシャ</t>
    </rPh>
    <rPh sb="3" eb="4">
      <t>スウ</t>
    </rPh>
    <phoneticPr fontId="2"/>
  </si>
  <si>
    <t>本務者</t>
    <rPh sb="0" eb="1">
      <t>ホン</t>
    </rPh>
    <rPh sb="1" eb="2">
      <t>ム</t>
    </rPh>
    <rPh sb="2" eb="3">
      <t>シャ</t>
    </rPh>
    <phoneticPr fontId="2"/>
  </si>
  <si>
    <t xml:space="preserve"> 注  教員数には、教員補助員を含まない。</t>
    <rPh sb="1" eb="2">
      <t>チュウ</t>
    </rPh>
    <rPh sb="4" eb="6">
      <t>キョウイン</t>
    </rPh>
    <rPh sb="6" eb="7">
      <t>スウ</t>
    </rPh>
    <rPh sb="10" eb="12">
      <t>キョウイン</t>
    </rPh>
    <rPh sb="12" eb="15">
      <t>ホジョイン</t>
    </rPh>
    <rPh sb="16" eb="17">
      <t>フク</t>
    </rPh>
    <phoneticPr fontId="2"/>
  </si>
  <si>
    <t>(7)  専     修     学     校</t>
    <rPh sb="5" eb="12">
      <t>センシュウ</t>
    </rPh>
    <rPh sb="17" eb="24">
      <t>ガッコウ</t>
    </rPh>
    <phoneticPr fontId="2"/>
  </si>
  <si>
    <t>年度</t>
    <rPh sb="0" eb="2">
      <t>ネンド</t>
    </rPh>
    <phoneticPr fontId="2"/>
  </si>
  <si>
    <t>生徒数</t>
    <rPh sb="0" eb="2">
      <t>セイト</t>
    </rPh>
    <rPh sb="2" eb="3">
      <t>スウ</t>
    </rPh>
    <phoneticPr fontId="2"/>
  </si>
  <si>
    <t>教  員  数
（本務）</t>
    <rPh sb="0" eb="4">
      <t>キョウイン</t>
    </rPh>
    <rPh sb="6" eb="7">
      <t>スウ</t>
    </rPh>
    <rPh sb="9" eb="11">
      <t>ホンム</t>
    </rPh>
    <phoneticPr fontId="2"/>
  </si>
  <si>
    <t>職  員  数
（本務）</t>
    <rPh sb="0" eb="7">
      <t>ショクインスウ</t>
    </rPh>
    <rPh sb="9" eb="11">
      <t>ホンム</t>
    </rPh>
    <phoneticPr fontId="2"/>
  </si>
  <si>
    <t>(8)  各     種     学     校</t>
    <rPh sb="5" eb="6">
      <t>カクセンシュウ</t>
    </rPh>
    <rPh sb="11" eb="12">
      <t>シュ</t>
    </rPh>
    <rPh sb="17" eb="24">
      <t>ガッコウ</t>
    </rPh>
    <phoneticPr fontId="2"/>
  </si>
  <si>
    <t>この表は、各学校、各学部に直接照会した結果をまとめたものである。</t>
    <rPh sb="2" eb="3">
      <t>ヒョウ</t>
    </rPh>
    <rPh sb="5" eb="6">
      <t>カクシュ</t>
    </rPh>
    <rPh sb="6" eb="8">
      <t>ガッコウ</t>
    </rPh>
    <rPh sb="9" eb="10">
      <t>カク</t>
    </rPh>
    <rPh sb="10" eb="12">
      <t>ガクブ</t>
    </rPh>
    <rPh sb="13" eb="15">
      <t>チョクセツ</t>
    </rPh>
    <rPh sb="15" eb="17">
      <t>ショウカイ</t>
    </rPh>
    <rPh sb="19" eb="21">
      <t>ケッカ</t>
    </rPh>
    <phoneticPr fontId="2"/>
  </si>
  <si>
    <t>学      校</t>
    <rPh sb="0" eb="8">
      <t>ガッコウ</t>
    </rPh>
    <phoneticPr fontId="2"/>
  </si>
  <si>
    <t>学生数</t>
    <rPh sb="0" eb="3">
      <t>ガクセイスウ</t>
    </rPh>
    <phoneticPr fontId="2"/>
  </si>
  <si>
    <t>卒業(修了)者数</t>
    <rPh sb="0" eb="2">
      <t>ソツギョウ</t>
    </rPh>
    <rPh sb="3" eb="5">
      <t>シュウリョウ</t>
    </rPh>
    <rPh sb="6" eb="7">
      <t>シャ</t>
    </rPh>
    <rPh sb="7" eb="8">
      <t>スウ</t>
    </rPh>
    <phoneticPr fontId="2"/>
  </si>
  <si>
    <t>専攻科・大学院</t>
    <rPh sb="0" eb="2">
      <t>センコウ</t>
    </rPh>
    <rPh sb="2" eb="3">
      <t>カ</t>
    </rPh>
    <rPh sb="4" eb="7">
      <t>ダイガクイン</t>
    </rPh>
    <phoneticPr fontId="2"/>
  </si>
  <si>
    <t>入学志願者</t>
    <rPh sb="0" eb="2">
      <t>ニュウガク</t>
    </rPh>
    <rPh sb="2" eb="5">
      <t>シガンシャ</t>
    </rPh>
    <phoneticPr fontId="2"/>
  </si>
  <si>
    <t>入学者</t>
    <rPh sb="0" eb="3">
      <t>ニュウガクシャ</t>
    </rPh>
    <phoneticPr fontId="2"/>
  </si>
  <si>
    <t>山口大学工学部</t>
    <rPh sb="0" eb="4">
      <t>ヤマグチダイガク</t>
    </rPh>
    <rPh sb="4" eb="7">
      <t>コウガクブ</t>
    </rPh>
    <phoneticPr fontId="2"/>
  </si>
  <si>
    <t>山口大学医学部</t>
    <rPh sb="0" eb="4">
      <t>ヤマグチダイガク</t>
    </rPh>
    <rPh sb="4" eb="6">
      <t>イガク</t>
    </rPh>
    <rPh sb="6" eb="7">
      <t>コウガクブ</t>
    </rPh>
    <phoneticPr fontId="2"/>
  </si>
  <si>
    <t>宇部工業高等専門学校</t>
    <rPh sb="0" eb="2">
      <t>ウベ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2"/>
  </si>
  <si>
    <t>宇部フロンティア大学</t>
    <rPh sb="0" eb="2">
      <t>ウベ</t>
    </rPh>
    <rPh sb="8" eb="10">
      <t>ダイガク</t>
    </rPh>
    <phoneticPr fontId="2"/>
  </si>
  <si>
    <t>(4)  中  学  校  卒  業  後  の  状  況</t>
    <rPh sb="5" eb="12">
      <t>チュウガッコウ</t>
    </rPh>
    <rPh sb="14" eb="21">
      <t>ソツギョウゴ</t>
    </rPh>
    <rPh sb="26" eb="30">
      <t>ジョウキョウ</t>
    </rPh>
    <phoneticPr fontId="2"/>
  </si>
  <si>
    <t>この表は、各年とも３月卒業者について、同年５月１日現在の進路状況を調査したものである。</t>
    <rPh sb="2" eb="3">
      <t>ヒョウ</t>
    </rPh>
    <rPh sb="5" eb="6">
      <t>カク</t>
    </rPh>
    <rPh sb="6" eb="7">
      <t>ネン</t>
    </rPh>
    <rPh sb="10" eb="11">
      <t>ガツ</t>
    </rPh>
    <rPh sb="11" eb="14">
      <t>ソツギョウシャ</t>
    </rPh>
    <rPh sb="19" eb="21">
      <t>ドウネン</t>
    </rPh>
    <rPh sb="22" eb="23">
      <t>ガツ</t>
    </rPh>
    <rPh sb="24" eb="25">
      <t>ニチ</t>
    </rPh>
    <rPh sb="25" eb="27">
      <t>ゲンザイ</t>
    </rPh>
    <rPh sb="28" eb="30">
      <t>シンロ</t>
    </rPh>
    <rPh sb="30" eb="32">
      <t>ジョウキョウ</t>
    </rPh>
    <rPh sb="33" eb="35">
      <t>チョウサ</t>
    </rPh>
    <phoneticPr fontId="2"/>
  </si>
  <si>
    <t>区分</t>
    <rPh sb="0" eb="2">
      <t>クブン</t>
    </rPh>
    <phoneticPr fontId="2"/>
  </si>
  <si>
    <t>就職者</t>
    <rPh sb="0" eb="2">
      <t>シュウショク</t>
    </rPh>
    <rPh sb="2" eb="3">
      <t>シャ</t>
    </rPh>
    <phoneticPr fontId="2"/>
  </si>
  <si>
    <t>（再掲）</t>
    <rPh sb="1" eb="3">
      <t>サイケイ</t>
    </rPh>
    <phoneticPr fontId="2"/>
  </si>
  <si>
    <t>(5)  高      等      学      校</t>
    <rPh sb="5" eb="13">
      <t>コウトウ</t>
    </rPh>
    <rPh sb="19" eb="27">
      <t>ガッコウ</t>
    </rPh>
    <phoneticPr fontId="2"/>
  </si>
  <si>
    <t>公立</t>
    <rPh sb="0" eb="2">
      <t>コウリツ</t>
    </rPh>
    <phoneticPr fontId="2"/>
  </si>
  <si>
    <t>私立</t>
    <rPh sb="0" eb="2">
      <t>ワタクシリツ</t>
    </rPh>
    <phoneticPr fontId="2"/>
  </si>
  <si>
    <t>職員数</t>
    <rPh sb="0" eb="2">
      <t>ショクイン</t>
    </rPh>
    <rPh sb="2" eb="3">
      <t>スウ</t>
    </rPh>
    <phoneticPr fontId="2"/>
  </si>
  <si>
    <t>(内)事務職員</t>
    <rPh sb="1" eb="2">
      <t>ナイ</t>
    </rPh>
    <rPh sb="3" eb="5">
      <t>ジム</t>
    </rPh>
    <rPh sb="5" eb="7">
      <t>ショクイン</t>
    </rPh>
    <phoneticPr fontId="2"/>
  </si>
  <si>
    <t>生徒</t>
    <rPh sb="0" eb="2">
      <t>セイト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</si>
  <si>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</si>
  <si>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</si>
  <si>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</si>
  <si>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</si>
  <si>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宗教
哲学</t>
    <rPh sb="0" eb="2">
      <t>シュウキョウ</t>
    </rPh>
    <rPh sb="3" eb="5">
      <t>テツガク</t>
    </rPh>
    <phoneticPr fontId="2"/>
  </si>
  <si>
    <t>･･･</t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</si>
  <si>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</si>
  <si>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</si>
  <si>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宇部フロンティア大付属</t>
    <rPh sb="0" eb="2">
      <t>ウベ</t>
    </rPh>
    <rPh sb="8" eb="9">
      <t>ダイ</t>
    </rPh>
    <rPh sb="9" eb="11">
      <t>フゾク</t>
    </rPh>
    <phoneticPr fontId="2"/>
  </si>
  <si>
    <t xml:space="preserve"> 注　宇部フロンティア大学の卒業（修了）者数は、大学院修了者を含む。</t>
    <rPh sb="1" eb="2">
      <t>チュウ</t>
    </rPh>
    <rPh sb="3" eb="5">
      <t>ウベ</t>
    </rPh>
    <rPh sb="11" eb="13">
      <t>ダイガク</t>
    </rPh>
    <rPh sb="14" eb="16">
      <t>ソツギョウ</t>
    </rPh>
    <rPh sb="17" eb="19">
      <t>シュウリョウ</t>
    </rPh>
    <rPh sb="20" eb="21">
      <t>シャ</t>
    </rPh>
    <rPh sb="21" eb="22">
      <t>スウ</t>
    </rPh>
    <rPh sb="24" eb="27">
      <t>ダイガクイン</t>
    </rPh>
    <rPh sb="27" eb="30">
      <t>シュウリョウシャ</t>
    </rPh>
    <rPh sb="31" eb="32">
      <t>フク</t>
    </rPh>
    <phoneticPr fontId="2"/>
  </si>
  <si>
    <t>　※　この表は、山口県教育委員会「教育委員会・学校一覧」による。</t>
    <rPh sb="5" eb="6">
      <t>ヒョウ</t>
    </rPh>
    <rPh sb="8" eb="11">
      <t>ヤマグチケン</t>
    </rPh>
    <rPh sb="11" eb="13">
      <t>キョウイク</t>
    </rPh>
    <rPh sb="13" eb="16">
      <t>イインカイ</t>
    </rPh>
    <rPh sb="17" eb="19">
      <t>キョウイク</t>
    </rPh>
    <rPh sb="19" eb="22">
      <t>イインカイ</t>
    </rPh>
    <rPh sb="23" eb="25">
      <t>ガッコウ</t>
    </rPh>
    <rPh sb="25" eb="27">
      <t>イチラン</t>
    </rPh>
    <phoneticPr fontId="2"/>
  </si>
  <si>
    <t>特別支援学級</t>
    <rPh sb="0" eb="6">
      <t>トクベツシエンガッキュウ</t>
    </rPh>
    <phoneticPr fontId="2"/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</si>
  <si>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2"/>
  </si>
  <si>
    <t xml:space="preserve"> 注　山口大学工学部の卒業生には９月卒業生を含む。</t>
    <rPh sb="1" eb="2">
      <t>チュウ</t>
    </rPh>
    <rPh sb="3" eb="5">
      <t>ヤマグチ</t>
    </rPh>
    <rPh sb="5" eb="7">
      <t>ダイガク</t>
    </rPh>
    <rPh sb="7" eb="10">
      <t>コウガクブ</t>
    </rPh>
    <rPh sb="11" eb="14">
      <t>ソツギョウセイ</t>
    </rPh>
    <rPh sb="17" eb="18">
      <t>ガツ</t>
    </rPh>
    <rPh sb="18" eb="20">
      <t>ソツギョウ</t>
    </rPh>
    <rPh sb="20" eb="21">
      <t>セイ</t>
    </rPh>
    <rPh sb="22" eb="23">
      <t>フク</t>
    </rPh>
    <phoneticPr fontId="2"/>
  </si>
  <si>
    <t xml:space="preserve">生徒数 </t>
    <rPh sb="0" eb="2">
      <t>セイト</t>
    </rPh>
    <rPh sb="2" eb="3">
      <t>スウ</t>
    </rPh>
    <phoneticPr fontId="2"/>
  </si>
  <si>
    <t>東岐波</t>
    <rPh sb="0" eb="1">
      <t>ヒガシ</t>
    </rPh>
    <rPh sb="1" eb="3">
      <t>キワ</t>
    </rPh>
    <phoneticPr fontId="2"/>
  </si>
  <si>
    <t>西岐波</t>
    <rPh sb="0" eb="1">
      <t>ニシイワ</t>
    </rPh>
    <rPh sb="1" eb="3">
      <t>キワ</t>
    </rPh>
    <phoneticPr fontId="2"/>
  </si>
  <si>
    <t>恩田</t>
    <rPh sb="0" eb="2">
      <t>オンダ</t>
    </rPh>
    <phoneticPr fontId="2"/>
  </si>
  <si>
    <t>上宇部</t>
    <rPh sb="0" eb="3">
      <t>カミウベ</t>
    </rPh>
    <phoneticPr fontId="2"/>
  </si>
  <si>
    <t>岬</t>
    <rPh sb="0" eb="1">
      <t>ミサキ</t>
    </rPh>
    <phoneticPr fontId="2"/>
  </si>
  <si>
    <t>見初</t>
    <rPh sb="0" eb="2">
      <t>ミソ</t>
    </rPh>
    <phoneticPr fontId="2"/>
  </si>
  <si>
    <t>琴芝</t>
    <rPh sb="0" eb="2">
      <t>コトシバ</t>
    </rPh>
    <phoneticPr fontId="2"/>
  </si>
  <si>
    <t>神原</t>
    <rPh sb="0" eb="2">
      <t>カミハラ</t>
    </rPh>
    <phoneticPr fontId="2"/>
  </si>
  <si>
    <t>新川</t>
    <rPh sb="0" eb="2">
      <t>シンカワ</t>
    </rPh>
    <phoneticPr fontId="2"/>
  </si>
  <si>
    <t>鵜ノ島</t>
    <rPh sb="0" eb="1">
      <t>ウ</t>
    </rPh>
    <rPh sb="2" eb="3">
      <t>シマ</t>
    </rPh>
    <phoneticPr fontId="2"/>
  </si>
  <si>
    <t>藤山</t>
    <rPh sb="0" eb="2">
      <t>フジヤマ</t>
    </rPh>
    <phoneticPr fontId="2"/>
  </si>
  <si>
    <t>厚南</t>
    <rPh sb="0" eb="2">
      <t>コウナン</t>
    </rPh>
    <phoneticPr fontId="2"/>
  </si>
  <si>
    <t>原</t>
    <rPh sb="0" eb="1">
      <t>ハラ</t>
    </rPh>
    <phoneticPr fontId="2"/>
  </si>
  <si>
    <t>厚東</t>
    <rPh sb="0" eb="2">
      <t>コトウ</t>
    </rPh>
    <phoneticPr fontId="2"/>
  </si>
  <si>
    <t>二俣瀬</t>
    <rPh sb="0" eb="3">
      <t>フタマタセ</t>
    </rPh>
    <phoneticPr fontId="2"/>
  </si>
  <si>
    <t>小野</t>
    <rPh sb="0" eb="2">
      <t>オノ</t>
    </rPh>
    <phoneticPr fontId="2"/>
  </si>
  <si>
    <t>常盤</t>
    <rPh sb="0" eb="2">
      <t>トキワ</t>
    </rPh>
    <phoneticPr fontId="2"/>
  </si>
  <si>
    <t>西宇部</t>
    <rPh sb="0" eb="3">
      <t>ニシウベ</t>
    </rPh>
    <phoneticPr fontId="2"/>
  </si>
  <si>
    <t>小羽山</t>
    <rPh sb="0" eb="1">
      <t>ショウ</t>
    </rPh>
    <rPh sb="1" eb="2">
      <t>ハネ</t>
    </rPh>
    <rPh sb="2" eb="3">
      <t>ヤマ</t>
    </rPh>
    <phoneticPr fontId="2"/>
  </si>
  <si>
    <t>川上</t>
    <rPh sb="0" eb="2">
      <t>カワカミ</t>
    </rPh>
    <phoneticPr fontId="2"/>
  </si>
  <si>
    <t>黒石</t>
    <rPh sb="0" eb="2">
      <t>クロイシ</t>
    </rPh>
    <phoneticPr fontId="2"/>
  </si>
  <si>
    <t>西岐波</t>
    <rPh sb="0" eb="1">
      <t>ニシ</t>
    </rPh>
    <rPh sb="1" eb="3">
      <t>キワ</t>
    </rPh>
    <phoneticPr fontId="2"/>
  </si>
  <si>
    <t>桃山</t>
    <rPh sb="0" eb="2">
      <t>モモヤマ</t>
    </rPh>
    <phoneticPr fontId="2"/>
  </si>
  <si>
    <t>慶進</t>
    <rPh sb="0" eb="1">
      <t>ケイ</t>
    </rPh>
    <rPh sb="1" eb="2">
      <t>ススム</t>
    </rPh>
    <phoneticPr fontId="2"/>
  </si>
  <si>
    <t>県外進学者</t>
    <rPh sb="0" eb="2">
      <t>ケンガイ</t>
    </rPh>
    <rPh sb="2" eb="4">
      <t>シンガク</t>
    </rPh>
    <rPh sb="4" eb="5">
      <t>シャ</t>
    </rPh>
    <phoneticPr fontId="2"/>
  </si>
  <si>
    <t xml:space="preserve">   　　　  なお、学校数には休校中のものを含む。</t>
    <rPh sb="11" eb="13">
      <t>ガッコウ</t>
    </rPh>
    <rPh sb="13" eb="14">
      <t>スウ</t>
    </rPh>
    <rPh sb="16" eb="18">
      <t>キュウコウ</t>
    </rPh>
    <rPh sb="18" eb="19">
      <t>チュウ</t>
    </rPh>
    <rPh sb="23" eb="24">
      <t>フク</t>
    </rPh>
    <phoneticPr fontId="2"/>
  </si>
  <si>
    <t>注　定時制は、公立学校総数のうち、全日制と定時制を置く「併置校」の定時制であり、再掲である。</t>
    <rPh sb="0" eb="1">
      <t>チュウ</t>
    </rPh>
    <rPh sb="2" eb="5">
      <t>テイジセイ</t>
    </rPh>
    <rPh sb="7" eb="9">
      <t>コウリツ</t>
    </rPh>
    <rPh sb="9" eb="11">
      <t>ガッコウ</t>
    </rPh>
    <rPh sb="11" eb="13">
      <t>ソウスウ</t>
    </rPh>
    <rPh sb="17" eb="20">
      <t>ゼンニチセイ</t>
    </rPh>
    <rPh sb="21" eb="24">
      <t>テイジセイ</t>
    </rPh>
    <rPh sb="25" eb="26">
      <t>オ</t>
    </rPh>
    <rPh sb="28" eb="30">
      <t>ヘイチ</t>
    </rPh>
    <rPh sb="30" eb="31">
      <t>コウ</t>
    </rPh>
    <rPh sb="33" eb="36">
      <t>テイジセイ</t>
    </rPh>
    <rPh sb="40" eb="41">
      <t>サイ</t>
    </rPh>
    <phoneticPr fontId="2"/>
  </si>
  <si>
    <t>高等学校等進学者</t>
    <rPh sb="0" eb="2">
      <t>コウトウ</t>
    </rPh>
    <rPh sb="2" eb="5">
      <t>ガッコウトウ</t>
    </rPh>
    <rPh sb="5" eb="8">
      <t>シンガクシャ</t>
    </rPh>
    <phoneticPr fontId="2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</si>
  <si>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</si>
  <si>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2"/>
  </si>
  <si>
    <t>不詳・死亡の者</t>
    <rPh sb="0" eb="2">
      <t>フショウ</t>
    </rPh>
    <rPh sb="3" eb="5">
      <t>シボウ</t>
    </rPh>
    <rPh sb="6" eb="7">
      <t>モノ</t>
    </rPh>
    <phoneticPr fontId="2"/>
  </si>
  <si>
    <t>大学等進学者</t>
    <rPh sb="0" eb="3">
      <t>ダイガクトウ</t>
    </rPh>
    <rPh sb="3" eb="6">
      <t>シンガクシャ</t>
    </rPh>
    <phoneticPr fontId="2"/>
  </si>
  <si>
    <t>専修学校(専門課程)進学者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2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</si>
  <si>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4">
      <t>ニュウガクシャ</t>
    </rPh>
    <phoneticPr fontId="2"/>
  </si>
  <si>
    <t xml:space="preserve"> 注　宇部工業高等専門学校の卒業（修了）者数は、専攻科修了者を含む。</t>
    <rPh sb="1" eb="2">
      <t>チュウ</t>
    </rPh>
    <rPh sb="3" eb="5">
      <t>ウベ</t>
    </rPh>
    <rPh sb="5" eb="7">
      <t>コウギョウ</t>
    </rPh>
    <rPh sb="7" eb="9">
      <t>コウトウ</t>
    </rPh>
    <rPh sb="9" eb="11">
      <t>センモン</t>
    </rPh>
    <rPh sb="11" eb="13">
      <t>ガッコウ</t>
    </rPh>
    <rPh sb="14" eb="16">
      <t>ソツギョウ</t>
    </rPh>
    <rPh sb="17" eb="19">
      <t>シュウリョウ</t>
    </rPh>
    <rPh sb="20" eb="21">
      <t>シャ</t>
    </rPh>
    <rPh sb="21" eb="22">
      <t>スウ</t>
    </rPh>
    <rPh sb="24" eb="27">
      <t>センコウカ</t>
    </rPh>
    <rPh sb="27" eb="30">
      <t>シュウリョウシャ</t>
    </rPh>
    <rPh sb="31" eb="32">
      <t>フク</t>
    </rPh>
    <phoneticPr fontId="2"/>
  </si>
  <si>
    <t>県教育庁社会教育・文化財課</t>
    <rPh sb="0" eb="1">
      <t>ケン</t>
    </rPh>
    <rPh sb="1" eb="4">
      <t>キョウイクチョウ</t>
    </rPh>
    <rPh sb="4" eb="6">
      <t>シャカイ</t>
    </rPh>
    <rPh sb="6" eb="8">
      <t>キョウイク</t>
    </rPh>
    <rPh sb="9" eb="12">
      <t>ブンカザイ</t>
    </rPh>
    <rPh sb="12" eb="13">
      <t>カ</t>
    </rPh>
    <phoneticPr fontId="2"/>
  </si>
  <si>
    <t>計</t>
    <rPh sb="0" eb="1">
      <t>ケイ</t>
    </rPh>
    <phoneticPr fontId="8"/>
  </si>
  <si>
    <t>重   要　　　　　　　　　文化財</t>
    <rPh sb="0" eb="1">
      <t>シゲ</t>
    </rPh>
    <rPh sb="4" eb="5">
      <t>ヨウ</t>
    </rPh>
    <rPh sb="14" eb="17">
      <t>ブンカザイ</t>
    </rPh>
    <phoneticPr fontId="8"/>
  </si>
  <si>
    <t>有   形　　　　　　　文化財</t>
    <rPh sb="0" eb="1">
      <t>アリ</t>
    </rPh>
    <rPh sb="4" eb="5">
      <t>カタチ</t>
    </rPh>
    <rPh sb="12" eb="15">
      <t>ブンカザイ</t>
    </rPh>
    <phoneticPr fontId="8"/>
  </si>
  <si>
    <t>有形民俗文 化 財</t>
    <rPh sb="0" eb="2">
      <t>ユウケイ</t>
    </rPh>
    <rPh sb="2" eb="4">
      <t>ミンゾク</t>
    </rPh>
    <rPh sb="4" eb="5">
      <t>ブン</t>
    </rPh>
    <rPh sb="6" eb="7">
      <t>カ</t>
    </rPh>
    <rPh sb="8" eb="9">
      <t>ザイ</t>
    </rPh>
    <phoneticPr fontId="8"/>
  </si>
  <si>
    <t>無形民俗文 化 財</t>
    <rPh sb="0" eb="2">
      <t>ムケイ</t>
    </rPh>
    <rPh sb="2" eb="4">
      <t>ミンゾク</t>
    </rPh>
    <rPh sb="4" eb="5">
      <t>ブン</t>
    </rPh>
    <rPh sb="6" eb="7">
      <t>カ</t>
    </rPh>
    <rPh sb="8" eb="9">
      <t>ザイ</t>
    </rPh>
    <phoneticPr fontId="8"/>
  </si>
  <si>
    <t>国指定</t>
    <rPh sb="0" eb="1">
      <t>クニ</t>
    </rPh>
    <rPh sb="1" eb="3">
      <t>シテイ</t>
    </rPh>
    <phoneticPr fontId="8"/>
  </si>
  <si>
    <t>県指定</t>
    <rPh sb="0" eb="1">
      <t>ケン</t>
    </rPh>
    <rPh sb="1" eb="3">
      <t>シテイ</t>
    </rPh>
    <phoneticPr fontId="8"/>
  </si>
  <si>
    <t>県学事文書課</t>
    <rPh sb="0" eb="1">
      <t>ケン</t>
    </rPh>
    <rPh sb="1" eb="3">
      <t>ガクジ</t>
    </rPh>
    <rPh sb="3" eb="5">
      <t>ブンショ</t>
    </rPh>
    <rPh sb="5" eb="6">
      <t>カ</t>
    </rPh>
    <phoneticPr fontId="2"/>
  </si>
  <si>
    <t>神道</t>
    <rPh sb="0" eb="1">
      <t>カミ</t>
    </rPh>
    <rPh sb="1" eb="2">
      <t>ミチ</t>
    </rPh>
    <phoneticPr fontId="2"/>
  </si>
  <si>
    <t>仏教</t>
    <rPh sb="0" eb="2">
      <t>ブッキョウ</t>
    </rPh>
    <phoneticPr fontId="2"/>
  </si>
  <si>
    <t>キリスト教</t>
    <rPh sb="4" eb="5">
      <t>キョウ</t>
    </rPh>
    <phoneticPr fontId="2"/>
  </si>
  <si>
    <t>諸教</t>
    <rPh sb="0" eb="1">
      <t>ショ</t>
    </rPh>
    <rPh sb="1" eb="2">
      <t>キョウ</t>
    </rPh>
    <phoneticPr fontId="2"/>
  </si>
  <si>
    <t>（単位  ㎝、kg）</t>
    <rPh sb="1" eb="3">
      <t>タンイ</t>
    </rPh>
    <phoneticPr fontId="2"/>
  </si>
  <si>
    <t>区  分
男  女
年  度</t>
    <rPh sb="0" eb="4">
      <t>クブン</t>
    </rPh>
    <rPh sb="5" eb="9">
      <t>ダンジョ</t>
    </rPh>
    <rPh sb="10" eb="14">
      <t>ネンド</t>
    </rPh>
    <phoneticPr fontId="2"/>
  </si>
  <si>
    <t>幼稚園</t>
    <rPh sb="0" eb="3">
      <t>ヨウチエン</t>
    </rPh>
    <phoneticPr fontId="2"/>
  </si>
  <si>
    <t>高等学校</t>
    <rPh sb="0" eb="4">
      <t>コウトウガッコウ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</si>
  <si>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</si>
  <si>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</si>
  <si>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</si>
  <si>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</si>
  <si>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</si>
  <si>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</si>
  <si>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</si>
  <si>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</si>
  <si>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</si>
  <si>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</si>
  <si>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</si>
  <si>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</si>
  <si>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</si>
  <si>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</si>
  <si>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</si>
  <si>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</si>
  <si>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職員数</t>
    <rPh sb="0" eb="3">
      <t>ショクインスウ</t>
    </rPh>
    <phoneticPr fontId="2"/>
  </si>
  <si>
    <t>うち事務職員</t>
    <rPh sb="2" eb="4">
      <t>ジム</t>
    </rPh>
    <rPh sb="4" eb="6">
      <t>ショクイン</t>
    </rPh>
    <phoneticPr fontId="2"/>
  </si>
  <si>
    <t xml:space="preserve">           この数値は,文部科学省「学校基本調査」により、５月１日（卒業者数は３月）現在のものである。</t>
    <rPh sb="13" eb="15">
      <t>スウチ</t>
    </rPh>
    <rPh sb="17" eb="19">
      <t>モンブ</t>
    </rPh>
    <rPh sb="19" eb="22">
      <t>カガクショウ</t>
    </rPh>
    <rPh sb="23" eb="25">
      <t>ガッコウ</t>
    </rPh>
    <rPh sb="25" eb="27">
      <t>キホン</t>
    </rPh>
    <rPh sb="27" eb="29">
      <t>チョウサ</t>
    </rPh>
    <rPh sb="35" eb="36">
      <t>ガツ</t>
    </rPh>
    <rPh sb="37" eb="38">
      <t>ニチ</t>
    </rPh>
    <rPh sb="39" eb="42">
      <t>ソツギョウシャ</t>
    </rPh>
    <rPh sb="42" eb="43">
      <t>スウ</t>
    </rPh>
    <rPh sb="45" eb="46">
      <t>ガツ</t>
    </rPh>
    <rPh sb="47" eb="49">
      <t>ゲンザイ</t>
    </rPh>
    <phoneticPr fontId="2"/>
  </si>
  <si>
    <t>卒業者数</t>
    <rPh sb="0" eb="3">
      <t>ソツギョウシャ</t>
    </rPh>
    <rPh sb="3" eb="4">
      <t>スウ</t>
    </rPh>
    <phoneticPr fontId="2"/>
  </si>
  <si>
    <t>年  度</t>
    <rPh sb="0" eb="1">
      <t>ネン</t>
    </rPh>
    <rPh sb="3" eb="4">
      <t>ド</t>
    </rPh>
    <phoneticPr fontId="2"/>
  </si>
  <si>
    <t>区      分</t>
    <rPh sb="0" eb="8">
      <t>クブン</t>
    </rPh>
    <phoneticPr fontId="2"/>
  </si>
  <si>
    <t>性     別</t>
    <rPh sb="0" eb="7">
      <t>セイベツ</t>
    </rPh>
    <phoneticPr fontId="2"/>
  </si>
  <si>
    <t>不詳の者(死亡した者を含む)</t>
    <rPh sb="0" eb="2">
      <t>フショウ</t>
    </rPh>
    <rPh sb="3" eb="4">
      <t>モノ</t>
    </rPh>
    <rPh sb="5" eb="7">
      <t>シボウ</t>
    </rPh>
    <rPh sb="9" eb="10">
      <t>モノ</t>
    </rPh>
    <rPh sb="11" eb="12">
      <t>フク</t>
    </rPh>
    <phoneticPr fontId="2"/>
  </si>
  <si>
    <t>(3)  小     学     校    、</t>
    <rPh sb="5" eb="18">
      <t>ショウガッコウ</t>
    </rPh>
    <phoneticPr fontId="2"/>
  </si>
  <si>
    <t xml:space="preserve">    中     学     校</t>
    <rPh sb="4" eb="17">
      <t>チュウガッコウ</t>
    </rPh>
    <phoneticPr fontId="2"/>
  </si>
  <si>
    <t>学校、年度</t>
    <rPh sb="0" eb="2">
      <t>ガッコウ</t>
    </rPh>
    <rPh sb="3" eb="5">
      <t>ネンド</t>
    </rPh>
    <phoneticPr fontId="2"/>
  </si>
  <si>
    <t>児童・</t>
    <rPh sb="0" eb="2">
      <t>ジドウ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</si>
  <si>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</si>
  <si>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</si>
  <si>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事務職員</t>
    <rPh sb="0" eb="2">
      <t>ジム</t>
    </rPh>
    <rPh sb="2" eb="4">
      <t>ショクイン</t>
    </rPh>
    <phoneticPr fontId="2"/>
  </si>
  <si>
    <t>－</t>
    <phoneticPr fontId="2"/>
  </si>
  <si>
    <t>…</t>
    <phoneticPr fontId="2"/>
  </si>
  <si>
    <t>８０  学    校    教    育</t>
    <rPh sb="4" eb="10">
      <t>ガッコウ</t>
    </rPh>
    <rPh sb="14" eb="20">
      <t>キョウイク</t>
    </rPh>
    <phoneticPr fontId="2"/>
  </si>
  <si>
    <t>８２  学  校  保  健  統  計  調  査</t>
    <rPh sb="4" eb="8">
      <t>ガッコウ</t>
    </rPh>
    <rPh sb="10" eb="14">
      <t>ホケン</t>
    </rPh>
    <rPh sb="16" eb="20">
      <t>トウケイ</t>
    </rPh>
    <rPh sb="22" eb="26">
      <t>チョウサ</t>
    </rPh>
    <phoneticPr fontId="2"/>
  </si>
  <si>
    <t>厚東川</t>
    <rPh sb="0" eb="2">
      <t>コトウ</t>
    </rPh>
    <rPh sb="2" eb="3">
      <t>ガワ</t>
    </rPh>
    <phoneticPr fontId="2"/>
  </si>
  <si>
    <t>職員数（本務）</t>
    <rPh sb="0" eb="2">
      <t>ショクイン</t>
    </rPh>
    <rPh sb="2" eb="3">
      <t>スウ</t>
    </rPh>
    <rPh sb="4" eb="6">
      <t>ホンム</t>
    </rPh>
    <phoneticPr fontId="2"/>
  </si>
  <si>
    <t>－</t>
  </si>
  <si>
    <t>…</t>
  </si>
  <si>
    <t>平成29年度</t>
    <rPh sb="0" eb="2">
      <t>ヘイセイ</t>
    </rPh>
    <rPh sb="4" eb="6">
      <t>ネンド</t>
    </rPh>
    <phoneticPr fontId="2"/>
  </si>
  <si>
    <t>―</t>
  </si>
  <si>
    <t>選定保存技術</t>
    <rPh sb="0" eb="2">
      <t>センテイ</t>
    </rPh>
    <rPh sb="2" eb="4">
      <t>ホゾン</t>
    </rPh>
    <rPh sb="4" eb="6">
      <t>ギジュツ</t>
    </rPh>
    <phoneticPr fontId="8"/>
  </si>
  <si>
    <t>平成28年度</t>
    <rPh sb="0" eb="2">
      <t>ヘイセイ</t>
    </rPh>
    <rPh sb="4" eb="6">
      <t>ネンド</t>
    </rPh>
    <phoneticPr fontId="2"/>
  </si>
  <si>
    <t>専修学校（一般課程）等進学者</t>
    <rPh sb="0" eb="2">
      <t>センシュウ</t>
    </rPh>
    <rPh sb="2" eb="4">
      <t>ガッコウ</t>
    </rPh>
    <rPh sb="3" eb="4">
      <t>シュウガク</t>
    </rPh>
    <rPh sb="5" eb="7">
      <t>イッパン</t>
    </rPh>
    <rPh sb="7" eb="9">
      <t>カテイ</t>
    </rPh>
    <rPh sb="10" eb="11">
      <t>ナド</t>
    </rPh>
    <rPh sb="11" eb="14">
      <t>シンガクシャ</t>
    </rPh>
    <phoneticPr fontId="2"/>
  </si>
  <si>
    <t>史跡、　　　　　　　　名勝、　　　　　　　天   然　　　　　　　記念物</t>
    <rPh sb="0" eb="2">
      <t>シセキ</t>
    </rPh>
    <rPh sb="11" eb="13">
      <t>メイショウ</t>
    </rPh>
    <rPh sb="21" eb="22">
      <t>テン</t>
    </rPh>
    <rPh sb="25" eb="26">
      <t>ゼン</t>
    </rPh>
    <rPh sb="33" eb="36">
      <t>キネンブツ</t>
    </rPh>
    <phoneticPr fontId="8"/>
  </si>
  <si>
    <t>30     〃</t>
    <phoneticPr fontId="2"/>
  </si>
  <si>
    <t>平成30年</t>
    <rPh sb="0" eb="2">
      <t>ヘイセイ</t>
    </rPh>
    <rPh sb="4" eb="5">
      <t>ネン</t>
    </rPh>
    <phoneticPr fontId="2"/>
  </si>
  <si>
    <t>平成30年度</t>
    <rPh sb="0" eb="2">
      <t>ヘイセイ</t>
    </rPh>
    <rPh sb="4" eb="6">
      <t>ネンド</t>
    </rPh>
    <phoneticPr fontId="2"/>
  </si>
  <si>
    <t>上記進学・入学者のうち　　　　　就職している者 （再掲）</t>
    <rPh sb="0" eb="2">
      <t>ジョウキ</t>
    </rPh>
    <rPh sb="2" eb="4">
      <t>シンガク</t>
    </rPh>
    <rPh sb="5" eb="7">
      <t>ニュウガク</t>
    </rPh>
    <rPh sb="7" eb="8">
      <t>シャ</t>
    </rPh>
    <rPh sb="16" eb="18">
      <t>シュウショク</t>
    </rPh>
    <rPh sb="22" eb="23">
      <t>モノ</t>
    </rPh>
    <rPh sb="25" eb="27">
      <t>サイケイ</t>
    </rPh>
    <phoneticPr fontId="2"/>
  </si>
  <si>
    <t xml:space="preserve"> </t>
    <phoneticPr fontId="2"/>
  </si>
  <si>
    <t>平　成　　　　　　　　　30年度</t>
    <rPh sb="0" eb="1">
      <t>ヘイ</t>
    </rPh>
    <rPh sb="2" eb="3">
      <t>シゲル</t>
    </rPh>
    <rPh sb="14" eb="1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</si>
  <si>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</si>
  <si>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令和元年</t>
    <rPh sb="0" eb="2">
      <t>レイワ</t>
    </rPh>
    <rPh sb="2" eb="4">
      <t>ガンネン</t>
    </rPh>
    <phoneticPr fontId="2"/>
  </si>
  <si>
    <t>31     〃</t>
    <phoneticPr fontId="2"/>
  </si>
  <si>
    <t>無   形　　　　　　　文化財</t>
    <rPh sb="0" eb="1">
      <t>ム</t>
    </rPh>
    <rPh sb="4" eb="5">
      <t>カタチ</t>
    </rPh>
    <rPh sb="12" eb="15">
      <t>ブンカザイ</t>
    </rPh>
    <phoneticPr fontId="8"/>
  </si>
  <si>
    <t>―</t>
    <phoneticPr fontId="8"/>
  </si>
  <si>
    <t>－</t>
    <phoneticPr fontId="8"/>
  </si>
  <si>
    <t xml:space="preserve"> 注　山口大学医学部の卒業（修了）者数は、大学院修了者及び大学院医学系研究科の９月修了生を含む。</t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</si>
  <si>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</si>
  <si>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令和2年</t>
    <rPh sb="0" eb="2">
      <t>レイワ</t>
    </rPh>
    <rPh sb="3" eb="4">
      <t>ネン</t>
    </rPh>
    <phoneticPr fontId="2"/>
  </si>
  <si>
    <t>令和元年度</t>
    <rPh sb="0" eb="2">
      <t>レイワ</t>
    </rPh>
    <rPh sb="2" eb="5">
      <t>ガンネンド</t>
    </rPh>
    <phoneticPr fontId="2"/>
  </si>
  <si>
    <t>令和2年3月31日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</si>
  <si>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-</t>
    <phoneticPr fontId="32"/>
  </si>
  <si>
    <t>令和元年12月31日</t>
    <rPh sb="0" eb="2">
      <t>レイワ</t>
    </rPh>
    <rPh sb="2" eb="4">
      <t>ガンネン</t>
    </rPh>
    <rPh sb="4" eb="5">
      <t>ヘイネン</t>
    </rPh>
    <rPh sb="6" eb="7">
      <t>ガツ</t>
    </rPh>
    <rPh sb="9" eb="10">
      <t>ニチ</t>
    </rPh>
    <phoneticPr fontId="2"/>
  </si>
  <si>
    <t>幼児、児童、生徒の身長、体重</t>
    <rPh sb="0" eb="2">
      <t>ヨウジ</t>
    </rPh>
    <rPh sb="3" eb="5">
      <t>ジドウ</t>
    </rPh>
    <rPh sb="6" eb="8">
      <t>セイト</t>
    </rPh>
    <rPh sb="9" eb="11">
      <t>シンチョウ</t>
    </rPh>
    <rPh sb="12" eb="14">
      <t>タイジュウ</t>
    </rPh>
    <phoneticPr fontId="2"/>
  </si>
  <si>
    <t>3     〃</t>
    <phoneticPr fontId="2"/>
  </si>
  <si>
    <t>令和3年</t>
    <rPh sb="0" eb="2">
      <t>レイワ</t>
    </rPh>
    <rPh sb="3" eb="4">
      <t>ネン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</si>
  <si>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</si>
  <si>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令和３年</t>
    <rPh sb="0" eb="2">
      <t>レイワ</t>
    </rPh>
    <rPh sb="3" eb="4">
      <t>ネン</t>
    </rPh>
    <phoneticPr fontId="2"/>
  </si>
  <si>
    <t>2     〃</t>
    <phoneticPr fontId="2"/>
  </si>
  <si>
    <t>令和2年　 〃　　</t>
    <rPh sb="0" eb="2">
      <t>レイワ</t>
    </rPh>
    <rPh sb="3" eb="4">
      <t>ネン</t>
    </rPh>
    <phoneticPr fontId="2"/>
  </si>
  <si>
    <t>　 3　   〃　　</t>
    <phoneticPr fontId="2"/>
  </si>
  <si>
    <t>８３  市    立    図    書    館</t>
    <rPh sb="3" eb="9">
      <t>シリツ</t>
    </rPh>
    <rPh sb="13" eb="24">
      <t>トショカン</t>
    </rPh>
    <phoneticPr fontId="2"/>
  </si>
  <si>
    <t>８４  文  化  財  登　録　数</t>
    <rPh sb="4" eb="5">
      <t>ブン</t>
    </rPh>
    <rPh sb="7" eb="8">
      <t>カ</t>
    </rPh>
    <rPh sb="10" eb="11">
      <t>ザイ</t>
    </rPh>
    <rPh sb="13" eb="14">
      <t>ノボル</t>
    </rPh>
    <rPh sb="15" eb="16">
      <t>ロク</t>
    </rPh>
    <rPh sb="17" eb="18">
      <t>スウ</t>
    </rPh>
    <phoneticPr fontId="2"/>
  </si>
  <si>
    <t>８５  宗 　教 　法 　人 　数</t>
    <rPh sb="4" eb="5">
      <t>シュウ</t>
    </rPh>
    <rPh sb="7" eb="8">
      <t>キョウ</t>
    </rPh>
    <rPh sb="10" eb="11">
      <t>ホウ</t>
    </rPh>
    <rPh sb="13" eb="14">
      <t>ニン</t>
    </rPh>
    <rPh sb="16" eb="17">
      <t>スウ</t>
    </rPh>
    <phoneticPr fontId="2"/>
  </si>
  <si>
    <t>教育・文化  121</t>
    <rPh sb="0" eb="2">
      <t>キョウイク</t>
    </rPh>
    <rPh sb="3" eb="5">
      <t>ブンカ</t>
    </rPh>
    <phoneticPr fontId="2"/>
  </si>
  <si>
    <t>122  教育・文化</t>
    <rPh sb="5" eb="7">
      <t>キョウイク</t>
    </rPh>
    <rPh sb="8" eb="10">
      <t>ブンカ</t>
    </rPh>
    <phoneticPr fontId="2"/>
  </si>
  <si>
    <t>教育・文化  123</t>
    <rPh sb="0" eb="2">
      <t>キョウイク</t>
    </rPh>
    <rPh sb="3" eb="5">
      <t>ブンカ</t>
    </rPh>
    <phoneticPr fontId="2"/>
  </si>
  <si>
    <t>124  教育・文化</t>
    <rPh sb="5" eb="7">
      <t>キョウイク</t>
    </rPh>
    <rPh sb="8" eb="10">
      <t>ブンカ</t>
    </rPh>
    <phoneticPr fontId="2"/>
  </si>
  <si>
    <t>教育・文化  125</t>
    <rPh sb="0" eb="2">
      <t>キョウイク</t>
    </rPh>
    <rPh sb="3" eb="5">
      <t>ブンカ</t>
    </rPh>
    <phoneticPr fontId="2"/>
  </si>
  <si>
    <t>126　教育・文化</t>
    <rPh sb="4" eb="6">
      <t>キョウイク</t>
    </rPh>
    <rPh sb="7" eb="9">
      <t>ブンカ</t>
    </rPh>
    <phoneticPr fontId="2"/>
  </si>
  <si>
    <t>教育・文化  127</t>
    <rPh sb="0" eb="2">
      <t>キョウイク</t>
    </rPh>
    <rPh sb="3" eb="5">
      <t>ブンカ</t>
    </rPh>
    <phoneticPr fontId="2"/>
  </si>
  <si>
    <t xml:space="preserve">128　教育・文化 </t>
    <rPh sb="4" eb="6">
      <t>キョウイク</t>
    </rPh>
    <rPh sb="7" eb="9">
      <t>ブンカ</t>
    </rPh>
    <phoneticPr fontId="2"/>
  </si>
  <si>
    <t>教育・文化　129</t>
    <rPh sb="0" eb="2">
      <t>キョウイク</t>
    </rPh>
    <rPh sb="3" eb="5">
      <t>ブンカ</t>
    </rPh>
    <phoneticPr fontId="2"/>
  </si>
  <si>
    <t>130　教育・文化</t>
    <rPh sb="4" eb="6">
      <t>キョウイク</t>
    </rPh>
    <rPh sb="7" eb="9">
      <t>ブンカ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</si>
  <si>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</si>
  <si>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令和４年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</si>
  <si>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</si>
  <si>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平成30年度</t>
    <rPh sb="0" eb="2">
      <t>ヘイセイ</t>
    </rPh>
    <rPh sb="4" eb="5">
      <t>ネンド</t>
    </rPh>
    <rPh sb="5" eb="6">
      <t>ド</t>
    </rPh>
    <phoneticPr fontId="2"/>
  </si>
  <si>
    <t>８１  大学、短期大学及び高等専門学校（令和４年５月１日）</t>
    <rPh sb="4" eb="6">
      <t>ダイガク</t>
    </rPh>
    <rPh sb="7" eb="11">
      <t>タンキダイガク</t>
    </rPh>
    <rPh sb="11" eb="12">
      <t>オヨ</t>
    </rPh>
    <rPh sb="13" eb="15">
      <t>コウトウ</t>
    </rPh>
    <rPh sb="15" eb="17">
      <t>センモン</t>
    </rPh>
    <rPh sb="17" eb="19">
      <t>ガッコウ</t>
    </rPh>
    <rPh sb="20" eb="22">
      <t>レイワ</t>
    </rPh>
    <rPh sb="23" eb="24">
      <t>ネン</t>
    </rPh>
    <rPh sb="25" eb="26">
      <t>ガツ</t>
    </rPh>
    <rPh sb="27" eb="28">
      <t>ニチ</t>
    </rPh>
    <phoneticPr fontId="2"/>
  </si>
  <si>
    <t>令和4年度入学志願者・入学者数</t>
    <rPh sb="0" eb="2">
      <t>レイワ</t>
    </rPh>
    <rPh sb="3" eb="5">
      <t>ネンド</t>
    </rPh>
    <rPh sb="4" eb="5">
      <t>ド</t>
    </rPh>
    <rPh sb="5" eb="7">
      <t>ニュウガク</t>
    </rPh>
    <rPh sb="7" eb="10">
      <t>シガンシャ</t>
    </rPh>
    <rPh sb="11" eb="14">
      <t>ニュウガクシャ</t>
    </rPh>
    <rPh sb="14" eb="15">
      <t>スウ</t>
    </rPh>
    <phoneticPr fontId="2"/>
  </si>
  <si>
    <t>平成30年3月31日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</si>
  <si>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4     〃</t>
    <phoneticPr fontId="2"/>
  </si>
  <si>
    <t>　 4　   〃　　</t>
    <phoneticPr fontId="2"/>
  </si>
  <si>
    <t>平成29年12月31日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</si>
  <si>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※令和4年度学校保健統計調査の公表が遅れたため、令和3年度同調査の内容を掲載している。</t>
    <rPh sb="15" eb="17">
      <t>コウヒョウ</t>
    </rPh>
    <rPh sb="18" eb="19">
      <t>オク</t>
    </rPh>
    <rPh sb="24" eb="26">
      <t>レイワ</t>
    </rPh>
    <rPh sb="27" eb="29">
      <t>ネンド</t>
    </rPh>
    <rPh sb="29" eb="32">
      <t>ドウチョウサ</t>
    </rPh>
    <rPh sb="33" eb="35">
      <t>ナイヨウ</t>
    </rPh>
    <rPh sb="36" eb="38">
      <t>ケイサイ</t>
    </rPh>
    <phoneticPr fontId="2"/>
  </si>
  <si>
    <t>令和4年</t>
    <rPh sb="0" eb="2">
      <t>レイワ</t>
    </rPh>
    <rPh sb="3" eb="4">
      <t>ネン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</si>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</sst>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\ ##0"/>
    <numFmt numFmtId="178" formatCode="#\ ###\ ##0"/>
    <numFmt numFmtId="179" formatCode="#,##0;0;&quot;－&quot;"/>
  </numFmts>
  <fonts count="3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</cellStyleXfs>
  <cellXfs count="408">
    <xf numFmtId="0" fontId="0" fillId="0" borderId="0" xfId="0"/>
    <xf numFmtId="177" fontId="27" fillId="24" borderId="0" xfId="0" applyNumberFormat="1" applyFont="1" applyFill="1" applyAlignment="1">
      <alignment vertical="center"/>
    </xf>
    <xf numFmtId="177" fontId="7" fillId="24" borderId="0" xfId="0" applyNumberFormat="1" applyFont="1" applyFill="1" applyBorder="1" applyAlignment="1">
      <alignment vertical="center"/>
    </xf>
    <xf numFmtId="177" fontId="7" fillId="24" borderId="0" xfId="0" applyNumberFormat="1" applyFont="1" applyFill="1" applyAlignment="1">
      <alignment vertical="center"/>
    </xf>
    <xf numFmtId="177" fontId="3" fillId="24" borderId="12" xfId="0" applyNumberFormat="1" applyFont="1" applyFill="1" applyBorder="1" applyAlignment="1">
      <alignment vertical="center"/>
    </xf>
    <xf numFmtId="177" fontId="7" fillId="24" borderId="12" xfId="0" applyNumberFormat="1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177" fontId="3" fillId="24" borderId="13" xfId="0" applyNumberFormat="1" applyFont="1" applyFill="1" applyBorder="1" applyAlignment="1">
      <alignment vertical="center"/>
    </xf>
    <xf numFmtId="0" fontId="28" fillId="24" borderId="0" xfId="0" applyFont="1" applyFill="1" applyAlignment="1">
      <alignment vertical="center"/>
    </xf>
    <xf numFmtId="0" fontId="27" fillId="24" borderId="0" xfId="0" applyFont="1" applyFill="1" applyAlignment="1">
      <alignment vertical="center"/>
    </xf>
    <xf numFmtId="178" fontId="3" fillId="24" borderId="0" xfId="0" applyNumberFormat="1" applyFont="1" applyFill="1" applyBorder="1" applyAlignment="1">
      <alignment vertical="center"/>
    </xf>
    <xf numFmtId="177" fontId="7" fillId="24" borderId="12" xfId="0" applyNumberFormat="1" applyFont="1" applyFill="1" applyBorder="1" applyAlignment="1">
      <alignment horizontal="right" vertical="center"/>
    </xf>
    <xf numFmtId="177" fontId="28" fillId="24" borderId="0" xfId="0" applyNumberFormat="1" applyFont="1" applyFill="1" applyAlignment="1">
      <alignment vertical="center"/>
    </xf>
    <xf numFmtId="177" fontId="28" fillId="24" borderId="0" xfId="0" applyNumberFormat="1" applyFont="1" applyFill="1" applyBorder="1" applyAlignment="1">
      <alignment vertical="center"/>
    </xf>
    <xf numFmtId="177" fontId="28" fillId="24" borderId="0" xfId="0" applyNumberFormat="1" applyFont="1" applyFill="1" applyBorder="1" applyAlignment="1">
      <alignment horizontal="right" vertical="center"/>
    </xf>
    <xf numFmtId="0" fontId="28" fillId="24" borderId="0" xfId="0" applyFont="1" applyFill="1" applyBorder="1" applyAlignment="1">
      <alignment vertical="center"/>
    </xf>
    <xf numFmtId="0" fontId="7" fillId="24" borderId="0" xfId="0" applyFont="1" applyFill="1" applyBorder="1" applyAlignment="1">
      <alignment vertical="center"/>
    </xf>
    <xf numFmtId="0" fontId="7" fillId="24" borderId="0" xfId="0" applyFont="1" applyFill="1" applyAlignment="1">
      <alignment vertical="center"/>
    </xf>
    <xf numFmtId="0" fontId="3" fillId="24" borderId="12" xfId="0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horizontal="distributed" vertical="center"/>
    </xf>
    <xf numFmtId="0" fontId="7" fillId="24" borderId="0" xfId="0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horizontal="distributed" vertical="center"/>
    </xf>
    <xf numFmtId="0" fontId="3" fillId="24" borderId="17" xfId="0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right" vertical="center"/>
    </xf>
    <xf numFmtId="177" fontId="27" fillId="24" borderId="0" xfId="0" applyNumberFormat="1" applyFont="1" applyFill="1" applyBorder="1" applyAlignment="1">
      <alignment horizontal="right" vertical="center"/>
    </xf>
    <xf numFmtId="177" fontId="7" fillId="24" borderId="0" xfId="0" applyNumberFormat="1" applyFont="1" applyFill="1" applyAlignment="1">
      <alignment horizontal="right" vertical="center"/>
    </xf>
    <xf numFmtId="0" fontId="3" fillId="24" borderId="0" xfId="0" applyFont="1" applyFill="1" applyAlignment="1">
      <alignment vertical="center"/>
    </xf>
    <xf numFmtId="0" fontId="0" fillId="24" borderId="0" xfId="0" applyFont="1" applyFill="1" applyBorder="1" applyAlignment="1">
      <alignment horizontal="right" vertical="center"/>
    </xf>
    <xf numFmtId="0" fontId="3" fillId="24" borderId="10" xfId="0" applyFont="1" applyFill="1" applyBorder="1" applyAlignment="1">
      <alignment vertical="center"/>
    </xf>
    <xf numFmtId="0" fontId="3" fillId="24" borderId="14" xfId="0" applyFont="1" applyFill="1" applyBorder="1" applyAlignment="1">
      <alignment vertical="center"/>
    </xf>
    <xf numFmtId="49" fontId="3" fillId="24" borderId="0" xfId="0" applyNumberFormat="1" applyFont="1" applyFill="1" applyBorder="1" applyAlignment="1">
      <alignment vertical="center"/>
    </xf>
    <xf numFmtId="49" fontId="3" fillId="24" borderId="11" xfId="0" applyNumberFormat="1" applyFont="1" applyFill="1" applyBorder="1" applyAlignment="1">
      <alignment vertical="center"/>
    </xf>
    <xf numFmtId="0" fontId="7" fillId="24" borderId="0" xfId="0" applyFont="1" applyFill="1" applyBorder="1" applyAlignment="1">
      <alignment horizontal="right" vertical="center"/>
    </xf>
    <xf numFmtId="0" fontId="3" fillId="24" borderId="16" xfId="0" applyFont="1" applyFill="1" applyBorder="1" applyAlignment="1">
      <alignment vertical="center"/>
    </xf>
    <xf numFmtId="0" fontId="3" fillId="24" borderId="13" xfId="0" applyFont="1" applyFill="1" applyBorder="1" applyAlignment="1">
      <alignment vertical="center"/>
    </xf>
    <xf numFmtId="0" fontId="5" fillId="24" borderId="0" xfId="0" applyFont="1" applyFill="1" applyAlignment="1">
      <alignment vertical="center"/>
    </xf>
    <xf numFmtId="178" fontId="3" fillId="24" borderId="17" xfId="0" applyNumberFormat="1" applyFont="1" applyFill="1" applyBorder="1" applyAlignment="1">
      <alignment vertical="center"/>
    </xf>
    <xf numFmtId="178" fontId="3" fillId="24" borderId="0" xfId="0" applyNumberFormat="1" applyFont="1" applyFill="1" applyAlignment="1">
      <alignment vertical="center"/>
    </xf>
    <xf numFmtId="178" fontId="3" fillId="24" borderId="0" xfId="0" applyNumberFormat="1" applyFont="1" applyFill="1" applyAlignment="1">
      <alignment horizontal="right" vertical="center"/>
    </xf>
    <xf numFmtId="178" fontId="3" fillId="24" borderId="13" xfId="0" applyNumberFormat="1" applyFont="1" applyFill="1" applyBorder="1" applyAlignment="1">
      <alignment vertical="center"/>
    </xf>
    <xf numFmtId="178" fontId="3" fillId="24" borderId="12" xfId="0" applyNumberFormat="1" applyFont="1" applyFill="1" applyBorder="1" applyAlignment="1">
      <alignment vertical="center"/>
    </xf>
    <xf numFmtId="0" fontId="3" fillId="24" borderId="15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distributed" vertical="center"/>
    </xf>
    <xf numFmtId="0" fontId="3" fillId="24" borderId="11" xfId="0" applyFont="1" applyFill="1" applyBorder="1" applyAlignment="1">
      <alignment horizontal="distributed" vertical="center"/>
    </xf>
    <xf numFmtId="0" fontId="28" fillId="24" borderId="0" xfId="0" applyFont="1" applyFill="1" applyBorder="1" applyAlignment="1">
      <alignment horizontal="distributed" vertical="center"/>
    </xf>
    <xf numFmtId="0" fontId="27" fillId="24" borderId="0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justifyLastLine="1"/>
    </xf>
    <xf numFmtId="0" fontId="3" fillId="24" borderId="11" xfId="0" applyFont="1" applyFill="1" applyBorder="1" applyAlignment="1">
      <alignment horizontal="distributed" vertical="center" justifyLastLine="1"/>
    </xf>
    <xf numFmtId="0" fontId="0" fillId="24" borderId="0" xfId="0" applyFont="1" applyFill="1" applyBorder="1" applyAlignment="1">
      <alignment horizontal="distributed" vertical="center" justifyLastLine="1"/>
    </xf>
    <xf numFmtId="177" fontId="3" fillId="24" borderId="20" xfId="0" applyNumberFormat="1" applyFont="1" applyFill="1" applyBorder="1" applyAlignment="1">
      <alignment horizontal="distributed" vertical="center" justifyLastLine="1"/>
    </xf>
    <xf numFmtId="177" fontId="3" fillId="24" borderId="14" xfId="0" applyNumberFormat="1" applyFont="1" applyFill="1" applyBorder="1" applyAlignment="1">
      <alignment horizontal="distributed" vertical="center" justifyLastLine="1"/>
    </xf>
    <xf numFmtId="177" fontId="3" fillId="24" borderId="14" xfId="0" applyNumberFormat="1" applyFont="1" applyFill="1" applyBorder="1" applyAlignment="1">
      <alignment horizontal="center" vertical="center"/>
    </xf>
    <xf numFmtId="0" fontId="6" fillId="24" borderId="0" xfId="0" applyFont="1" applyFill="1" applyAlignment="1">
      <alignment horizontal="left" vertical="center"/>
    </xf>
    <xf numFmtId="0" fontId="7" fillId="24" borderId="10" xfId="0" applyFont="1" applyFill="1" applyBorder="1" applyAlignment="1">
      <alignment vertical="center"/>
    </xf>
    <xf numFmtId="177" fontId="3" fillId="24" borderId="12" xfId="0" applyNumberFormat="1" applyFont="1" applyFill="1" applyBorder="1" applyAlignment="1">
      <alignment horizontal="right" vertical="center"/>
    </xf>
    <xf numFmtId="0" fontId="3" fillId="24" borderId="14" xfId="0" applyFont="1" applyFill="1" applyBorder="1" applyAlignment="1">
      <alignment horizontal="right" vertical="center"/>
    </xf>
    <xf numFmtId="0" fontId="3" fillId="24" borderId="19" xfId="0" applyFont="1" applyFill="1" applyBorder="1" applyAlignment="1">
      <alignment vertical="center"/>
    </xf>
    <xf numFmtId="177" fontId="3" fillId="24" borderId="20" xfId="0" applyNumberFormat="1" applyFont="1" applyFill="1" applyBorder="1" applyAlignment="1">
      <alignment vertical="center"/>
    </xf>
    <xf numFmtId="177" fontId="3" fillId="24" borderId="14" xfId="0" applyNumberFormat="1" applyFont="1" applyFill="1" applyBorder="1" applyAlignment="1">
      <alignment vertical="center"/>
    </xf>
    <xf numFmtId="177" fontId="3" fillId="24" borderId="17" xfId="0" applyNumberFormat="1" applyFont="1" applyFill="1" applyBorder="1" applyAlignment="1">
      <alignment horizontal="distributed" vertical="center" justifyLastLine="1"/>
    </xf>
    <xf numFmtId="177" fontId="3" fillId="24" borderId="0" xfId="0" applyNumberFormat="1" applyFont="1" applyFill="1" applyBorder="1" applyAlignment="1">
      <alignment vertical="center" shrinkToFit="1"/>
    </xf>
    <xf numFmtId="179" fontId="7" fillId="24" borderId="0" xfId="43" applyNumberFormat="1" applyFont="1" applyFill="1" applyAlignment="1">
      <alignment vertical="center" shrinkToFit="1"/>
    </xf>
    <xf numFmtId="0" fontId="7" fillId="24" borderId="17" xfId="0" applyFont="1" applyFill="1" applyBorder="1" applyAlignment="1">
      <alignment vertical="center"/>
    </xf>
    <xf numFmtId="0" fontId="7" fillId="24" borderId="12" xfId="0" applyFont="1" applyFill="1" applyBorder="1" applyAlignment="1">
      <alignment vertical="center"/>
    </xf>
    <xf numFmtId="177" fontId="3" fillId="24" borderId="0" xfId="0" applyNumberFormat="1" applyFont="1" applyFill="1" applyAlignment="1">
      <alignment horizontal="center" vertical="center"/>
    </xf>
    <xf numFmtId="0" fontId="3" fillId="24" borderId="0" xfId="0" applyFont="1" applyFill="1" applyBorder="1" applyAlignment="1">
      <alignment horizontal="distributed" vertical="center"/>
    </xf>
    <xf numFmtId="0" fontId="3" fillId="24" borderId="0" xfId="0" applyFont="1" applyFill="1" applyAlignment="1">
      <alignment vertical="center"/>
    </xf>
    <xf numFmtId="0" fontId="3" fillId="24" borderId="0" xfId="0" applyFont="1" applyFill="1" applyBorder="1" applyAlignment="1">
      <alignment vertical="center"/>
    </xf>
    <xf numFmtId="176" fontId="3" fillId="24" borderId="17" xfId="0" applyNumberFormat="1" applyFont="1" applyFill="1" applyBorder="1" applyAlignment="1">
      <alignment horizontal="right" vertical="center"/>
    </xf>
    <xf numFmtId="176" fontId="3" fillId="24" borderId="0" xfId="0" applyNumberFormat="1" applyFont="1" applyFill="1" applyBorder="1" applyAlignment="1">
      <alignment horizontal="right" vertical="center"/>
    </xf>
    <xf numFmtId="176" fontId="3" fillId="24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176" fontId="35" fillId="24" borderId="17" xfId="0" applyNumberFormat="1" applyFont="1" applyFill="1" applyBorder="1" applyAlignment="1">
      <alignment horizontal="right" vertical="center"/>
    </xf>
    <xf numFmtId="176" fontId="35" fillId="24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3" fillId="24" borderId="0" xfId="0" applyFont="1" applyFill="1" applyBorder="1" applyAlignment="1">
      <alignment horizontal="right" vertical="center"/>
    </xf>
    <xf numFmtId="0" fontId="3" fillId="2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vertical="center"/>
    </xf>
    <xf numFmtId="0" fontId="3" fillId="24" borderId="0" xfId="0" applyFont="1" applyFill="1" applyBorder="1" applyAlignment="1">
      <alignment horizontal="distributed" vertical="center"/>
    </xf>
    <xf numFmtId="0" fontId="3" fillId="24" borderId="0" xfId="0" applyFont="1" applyFill="1" applyAlignment="1">
      <alignment horizontal="right" vertical="top"/>
    </xf>
    <xf numFmtId="0" fontId="4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vertical="center"/>
    </xf>
    <xf numFmtId="0" fontId="6" fillId="24" borderId="0" xfId="0" applyFont="1" applyFill="1" applyAlignment="1">
      <alignment horizontal="center" vertical="center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18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distributed" vertical="center" justifyLastLine="1"/>
    </xf>
    <xf numFmtId="0" fontId="3" fillId="24" borderId="11" xfId="0" applyFont="1" applyFill="1" applyBorder="1" applyAlignment="1">
      <alignment horizontal="distributed" vertical="center"/>
    </xf>
    <xf numFmtId="0" fontId="3" fillId="24" borderId="10" xfId="0" applyFont="1" applyFill="1" applyBorder="1" applyAlignment="1">
      <alignment horizontal="center" vertical="center"/>
    </xf>
    <xf numFmtId="0" fontId="3" fillId="24" borderId="0" xfId="0" applyFont="1" applyFill="1" applyBorder="1" applyAlignment="1">
      <alignment vertical="center"/>
    </xf>
    <xf numFmtId="0" fontId="3" fillId="24" borderId="12" xfId="0" applyFont="1" applyFill="1" applyBorder="1" applyAlignment="1">
      <alignment vertical="center"/>
    </xf>
    <xf numFmtId="0" fontId="5" fillId="24" borderId="0" xfId="0" applyFont="1" applyFill="1" applyAlignment="1">
      <alignment vertical="center"/>
    </xf>
    <xf numFmtId="0" fontId="3" fillId="24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6" fontId="3" fillId="24" borderId="17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distributed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33" fillId="0" borderId="17" xfId="0" applyNumberFormat="1" applyFont="1" applyFill="1" applyBorder="1" applyAlignment="1">
      <alignment horizontal="right" vertical="center"/>
    </xf>
    <xf numFmtId="176" fontId="3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7" fontId="3" fillId="24" borderId="0" xfId="0" applyNumberFormat="1" applyFont="1" applyFill="1" applyBorder="1" applyAlignment="1">
      <alignment horizontal="right" vertical="center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0" xfId="0" applyFont="1" applyFill="1" applyBorder="1" applyAlignment="1">
      <alignment horizontal="distributed" vertical="center"/>
    </xf>
    <xf numFmtId="0" fontId="3" fillId="24" borderId="11" xfId="0" applyFont="1" applyFill="1" applyBorder="1" applyAlignment="1">
      <alignment vertical="center"/>
    </xf>
    <xf numFmtId="0" fontId="3" fillId="24" borderId="11" xfId="0" applyFont="1" applyFill="1" applyBorder="1" applyAlignment="1">
      <alignment horizontal="distributed" vertical="center"/>
    </xf>
    <xf numFmtId="177" fontId="3" fillId="24" borderId="17" xfId="0" applyNumberFormat="1" applyFont="1" applyFill="1" applyBorder="1" applyAlignment="1">
      <alignment horizontal="right" vertical="center"/>
    </xf>
    <xf numFmtId="0" fontId="3" fillId="24" borderId="0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distributed" vertical="center" justifyLastLine="1"/>
    </xf>
    <xf numFmtId="0" fontId="3" fillId="24" borderId="0" xfId="0" applyFont="1" applyFill="1" applyBorder="1" applyAlignment="1">
      <alignment horizontal="right" vertical="center"/>
    </xf>
    <xf numFmtId="0" fontId="6" fillId="24" borderId="0" xfId="0" applyFont="1" applyFill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177" fontId="3" fillId="24" borderId="0" xfId="0" applyNumberFormat="1" applyFont="1" applyFill="1" applyAlignment="1">
      <alignment vertical="center"/>
    </xf>
    <xf numFmtId="0" fontId="3" fillId="24" borderId="0" xfId="0" applyFont="1" applyFill="1" applyAlignment="1">
      <alignment horizontal="right" vertical="top"/>
    </xf>
    <xf numFmtId="0" fontId="4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vertical="center"/>
    </xf>
    <xf numFmtId="177" fontId="3" fillId="24" borderId="0" xfId="0" applyNumberFormat="1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24" borderId="0" xfId="0" applyFont="1" applyFill="1" applyAlignment="1">
      <alignment vertical="top"/>
    </xf>
    <xf numFmtId="0" fontId="3" fillId="24" borderId="12" xfId="0" applyFont="1" applyFill="1" applyBorder="1" applyAlignment="1">
      <alignment vertical="center"/>
    </xf>
    <xf numFmtId="0" fontId="7" fillId="24" borderId="19" xfId="0" applyFont="1" applyFill="1" applyBorder="1" applyAlignment="1">
      <alignment horizontal="distributed" vertical="center" justifyLastLine="1"/>
    </xf>
    <xf numFmtId="177" fontId="7" fillId="24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Alignment="1">
      <alignment horizontal="right" vertical="center"/>
    </xf>
    <xf numFmtId="0" fontId="3" fillId="24" borderId="12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justifyLastLine="1"/>
    </xf>
    <xf numFmtId="0" fontId="0" fillId="24" borderId="0" xfId="0" applyFont="1" applyFill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wrapText="1" justifyLastLine="1"/>
    </xf>
    <xf numFmtId="0" fontId="7" fillId="24" borderId="18" xfId="0" applyFont="1" applyFill="1" applyBorder="1" applyAlignment="1">
      <alignment horizontal="distributed" vertical="center" justifyLastLine="1"/>
    </xf>
    <xf numFmtId="0" fontId="5" fillId="24" borderId="0" xfId="0" applyFont="1" applyFill="1" applyAlignment="1">
      <alignment vertical="center"/>
    </xf>
    <xf numFmtId="178" fontId="3" fillId="24" borderId="0" xfId="0" applyNumberFormat="1" applyFont="1" applyFill="1" applyBorder="1" applyAlignment="1">
      <alignment horizontal="right" vertical="center"/>
    </xf>
    <xf numFmtId="0" fontId="7" fillId="24" borderId="0" xfId="0" applyFont="1" applyFill="1" applyBorder="1" applyAlignment="1">
      <alignment horizontal="right" vertical="center"/>
    </xf>
    <xf numFmtId="0" fontId="3" fillId="24" borderId="0" xfId="0" applyFont="1" applyFill="1" applyAlignment="1">
      <alignment horizontal="right" vertical="center"/>
    </xf>
    <xf numFmtId="0" fontId="7" fillId="24" borderId="0" xfId="0" applyFont="1" applyFill="1" applyAlignment="1">
      <alignment vertical="center"/>
    </xf>
    <xf numFmtId="177" fontId="3" fillId="24" borderId="0" xfId="0" applyNumberFormat="1" applyFont="1" applyFill="1" applyBorder="1" applyAlignment="1">
      <alignment horizontal="right" vertical="center"/>
    </xf>
    <xf numFmtId="0" fontId="3" fillId="24" borderId="0" xfId="0" applyFont="1" applyFill="1" applyBorder="1" applyAlignment="1">
      <alignment horizontal="distributed" vertical="center"/>
    </xf>
    <xf numFmtId="0" fontId="3" fillId="24" borderId="11" xfId="0" applyFont="1" applyFill="1" applyBorder="1" applyAlignment="1">
      <alignment vertical="center"/>
    </xf>
    <xf numFmtId="177" fontId="3" fillId="24" borderId="17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horizontal="right" vertical="center"/>
    </xf>
    <xf numFmtId="0" fontId="3" fillId="24" borderId="0" xfId="0" applyFont="1" applyFill="1" applyAlignment="1">
      <alignment horizontal="right" vertical="top"/>
    </xf>
    <xf numFmtId="0" fontId="4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left" vertical="center"/>
    </xf>
    <xf numFmtId="0" fontId="3" fillId="24" borderId="0" xfId="0" applyFont="1" applyFill="1" applyAlignment="1">
      <alignment vertical="center"/>
    </xf>
    <xf numFmtId="0" fontId="6" fillId="24" borderId="0" xfId="0" applyFont="1" applyFill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Alignment="1">
      <alignment vertical="center"/>
    </xf>
    <xf numFmtId="0" fontId="3" fillId="24" borderId="0" xfId="0" applyFont="1" applyFill="1" applyAlignment="1">
      <alignment horizontal="center" vertical="center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10" xfId="0" applyFont="1" applyFill="1" applyBorder="1" applyAlignment="1">
      <alignment horizontal="distributed" vertical="center" justifyLastLine="1"/>
    </xf>
    <xf numFmtId="0" fontId="3" fillId="24" borderId="21" xfId="0" applyFont="1" applyFill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wrapText="1" justifyLastLine="1"/>
    </xf>
    <xf numFmtId="0" fontId="3" fillId="24" borderId="10" xfId="0" applyFont="1" applyFill="1" applyBorder="1" applyAlignment="1">
      <alignment horizontal="distributed" vertical="center" wrapText="1" justifyLastLine="1"/>
    </xf>
    <xf numFmtId="0" fontId="3" fillId="24" borderId="0" xfId="0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horizontal="center" vertical="center"/>
    </xf>
    <xf numFmtId="177" fontId="0" fillId="24" borderId="0" xfId="0" applyNumberFormat="1" applyFont="1" applyFill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distributed" vertical="center" justifyLastLine="1"/>
    </xf>
    <xf numFmtId="0" fontId="3" fillId="24" borderId="0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vertical="center" textRotation="255"/>
    </xf>
    <xf numFmtId="0" fontId="3" fillId="24" borderId="14" xfId="0" applyFont="1" applyFill="1" applyBorder="1" applyAlignment="1">
      <alignment horizontal="left" vertical="center"/>
    </xf>
    <xf numFmtId="0" fontId="3" fillId="24" borderId="11" xfId="0" applyFont="1" applyFill="1" applyBorder="1" applyAlignment="1">
      <alignment horizontal="distributed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21" xfId="0" applyFill="1" applyBorder="1" applyAlignment="1">
      <alignment horizontal="center" vertical="center"/>
    </xf>
    <xf numFmtId="0" fontId="5" fillId="24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3" fillId="24" borderId="14" xfId="0" applyFont="1" applyFill="1" applyBorder="1" applyAlignment="1">
      <alignment horizontal="distributed" vertical="center" wrapText="1" indent="1"/>
    </xf>
    <xf numFmtId="0" fontId="3" fillId="24" borderId="15" xfId="0" applyFont="1" applyFill="1" applyBorder="1" applyAlignment="1">
      <alignment horizontal="distributed" vertical="center" wrapText="1" indent="1"/>
    </xf>
    <xf numFmtId="0" fontId="3" fillId="24" borderId="12" xfId="0" applyFont="1" applyFill="1" applyBorder="1" applyAlignment="1">
      <alignment horizontal="distributed" vertical="center" wrapText="1" indent="1"/>
    </xf>
    <xf numFmtId="0" fontId="3" fillId="24" borderId="16" xfId="0" applyFont="1" applyFill="1" applyBorder="1" applyAlignment="1">
      <alignment horizontal="distributed" vertical="center" wrapText="1" indent="1"/>
    </xf>
    <xf numFmtId="0" fontId="3" fillId="24" borderId="20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distributed" vertical="center" wrapText="1" justifyLastLine="1"/>
    </xf>
    <xf numFmtId="0" fontId="3" fillId="24" borderId="20" xfId="0" applyFont="1" applyFill="1" applyBorder="1" applyAlignment="1">
      <alignment horizontal="distributed" vertical="center" justifyLastLine="1"/>
    </xf>
    <xf numFmtId="0" fontId="3" fillId="24" borderId="1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177" fontId="7" fillId="0" borderId="12" xfId="0" applyNumberFormat="1" applyFont="1" applyFill="1" applyBorder="1" applyAlignment="1">
      <alignment horizontal="right" vertical="center"/>
    </xf>
    <xf numFmtId="0" fontId="3" fillId="24" borderId="17" xfId="0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vertical="center"/>
    </xf>
    <xf numFmtId="0" fontId="3" fillId="24" borderId="12" xfId="0" applyFont="1" applyFill="1" applyBorder="1" applyAlignment="1">
      <alignment vertical="center"/>
    </xf>
    <xf numFmtId="0" fontId="0" fillId="24" borderId="12" xfId="0" applyFont="1" applyFill="1" applyBorder="1" applyAlignment="1">
      <alignment vertical="center"/>
    </xf>
    <xf numFmtId="177" fontId="0" fillId="0" borderId="0" xfId="0" applyNumberFormat="1" applyFill="1" applyAlignment="1">
      <alignment horizontal="right" vertical="center"/>
    </xf>
    <xf numFmtId="177" fontId="0" fillId="0" borderId="0" xfId="0" applyNumberFormat="1" applyFill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distributed" vertical="top"/>
    </xf>
    <xf numFmtId="0" fontId="3" fillId="24" borderId="11" xfId="0" applyFont="1" applyFill="1" applyBorder="1" applyAlignment="1">
      <alignment horizontal="distributed" vertical="top"/>
    </xf>
    <xf numFmtId="177" fontId="3" fillId="24" borderId="0" xfId="0" applyNumberFormat="1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distributed" vertical="center"/>
    </xf>
    <xf numFmtId="177" fontId="8" fillId="24" borderId="0" xfId="0" applyNumberFormat="1" applyFont="1" applyFill="1" applyBorder="1" applyAlignment="1">
      <alignment horizontal="distributed" vertical="center"/>
    </xf>
    <xf numFmtId="177" fontId="0" fillId="24" borderId="0" xfId="0" applyNumberFormat="1" applyFont="1" applyFill="1" applyBorder="1" applyAlignment="1">
      <alignment vertical="center"/>
    </xf>
    <xf numFmtId="177" fontId="3" fillId="24" borderId="17" xfId="0" applyNumberFormat="1" applyFont="1" applyFill="1" applyBorder="1" applyAlignment="1">
      <alignment vertical="center"/>
    </xf>
    <xf numFmtId="0" fontId="33" fillId="0" borderId="17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" fillId="24" borderId="14" xfId="0" applyFont="1" applyFill="1" applyBorder="1" applyAlignment="1">
      <alignment horizontal="distributed"/>
    </xf>
    <xf numFmtId="0" fontId="9" fillId="24" borderId="14" xfId="0" applyFont="1" applyFill="1" applyBorder="1" applyAlignment="1"/>
    <xf numFmtId="0" fontId="9" fillId="24" borderId="0" xfId="0" applyFont="1" applyFill="1" applyBorder="1" applyAlignment="1"/>
    <xf numFmtId="0" fontId="7" fillId="0" borderId="13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distributed" vertical="center"/>
    </xf>
    <xf numFmtId="0" fontId="3" fillId="24" borderId="0" xfId="0" applyFont="1" applyFill="1" applyAlignment="1">
      <alignment vertical="top"/>
    </xf>
    <xf numFmtId="0" fontId="3" fillId="24" borderId="20" xfId="0" applyFont="1" applyFill="1" applyBorder="1" applyAlignment="1">
      <alignment horizontal="center" vertical="center" justifyLastLine="1"/>
    </xf>
    <xf numFmtId="0" fontId="3" fillId="24" borderId="15" xfId="0" applyFont="1" applyFill="1" applyBorder="1" applyAlignment="1">
      <alignment horizontal="center" vertical="center" justifyLastLine="1"/>
    </xf>
    <xf numFmtId="0" fontId="3" fillId="24" borderId="13" xfId="0" applyFont="1" applyFill="1" applyBorder="1" applyAlignment="1">
      <alignment horizontal="center" vertical="center" justifyLastLine="1"/>
    </xf>
    <xf numFmtId="0" fontId="3" fillId="24" borderId="16" xfId="0" applyFont="1" applyFill="1" applyBorder="1" applyAlignment="1">
      <alignment horizontal="center" vertical="center" justifyLastLine="1"/>
    </xf>
    <xf numFmtId="0" fontId="3" fillId="24" borderId="14" xfId="0" applyFont="1" applyFill="1" applyBorder="1" applyAlignment="1">
      <alignment horizontal="distributed" vertical="center" justifyLastLine="1"/>
    </xf>
    <xf numFmtId="0" fontId="3" fillId="24" borderId="15" xfId="0" applyFont="1" applyFill="1" applyBorder="1" applyAlignment="1">
      <alignment horizontal="distributed" vertical="center" justifyLastLine="1"/>
    </xf>
    <xf numFmtId="0" fontId="3" fillId="24" borderId="13" xfId="0" applyFont="1" applyFill="1" applyBorder="1" applyAlignment="1">
      <alignment horizontal="distributed" vertical="center" justifyLastLine="1"/>
    </xf>
    <xf numFmtId="0" fontId="3" fillId="24" borderId="12" xfId="0" applyFont="1" applyFill="1" applyBorder="1" applyAlignment="1">
      <alignment horizontal="distributed" vertical="center" justifyLastLine="1"/>
    </xf>
    <xf numFmtId="0" fontId="3" fillId="24" borderId="16" xfId="0" applyFont="1" applyFill="1" applyBorder="1" applyAlignment="1">
      <alignment horizontal="distributed" vertical="center" justifyLastLine="1"/>
    </xf>
    <xf numFmtId="0" fontId="6" fillId="24" borderId="0" xfId="0" applyFont="1" applyFill="1" applyAlignment="1">
      <alignment vertical="center"/>
    </xf>
    <xf numFmtId="0" fontId="6" fillId="24" borderId="0" xfId="0" applyFont="1" applyFill="1" applyAlignment="1">
      <alignment horizontal="right" vertical="center"/>
    </xf>
    <xf numFmtId="0" fontId="0" fillId="24" borderId="13" xfId="0" applyFont="1" applyFill="1" applyBorder="1" applyAlignment="1">
      <alignment horizontal="distributed" vertical="center" justifyLastLine="1"/>
    </xf>
    <xf numFmtId="0" fontId="0" fillId="24" borderId="12" xfId="0" applyFont="1" applyFill="1" applyBorder="1" applyAlignment="1">
      <alignment horizontal="distributed" vertical="center" justifyLastLine="1"/>
    </xf>
    <xf numFmtId="0" fontId="0" fillId="24" borderId="16" xfId="0" applyFont="1" applyFill="1" applyBorder="1" applyAlignment="1">
      <alignment horizontal="distributed" vertical="center" justifyLastLine="1"/>
    </xf>
    <xf numFmtId="0" fontId="3" fillId="24" borderId="14" xfId="0" applyFont="1" applyFill="1" applyBorder="1" applyAlignment="1">
      <alignment horizontal="center" vertical="center" justifyLastLine="1"/>
    </xf>
    <xf numFmtId="0" fontId="3" fillId="24" borderId="12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right" vertical="center"/>
    </xf>
    <xf numFmtId="33" fontId="3" fillId="24" borderId="21" xfId="0" applyNumberFormat="1" applyFont="1" applyFill="1" applyBorder="1" applyAlignment="1">
      <alignment horizontal="distributed" vertical="center" justifyLastLine="1"/>
    </xf>
    <xf numFmtId="33" fontId="3" fillId="24" borderId="18" xfId="0" applyNumberFormat="1" applyFont="1" applyFill="1" applyBorder="1" applyAlignment="1">
      <alignment horizontal="distributed" vertical="center" justifyLastLine="1"/>
    </xf>
    <xf numFmtId="0" fontId="3" fillId="24" borderId="0" xfId="0" applyFont="1" applyFill="1" applyBorder="1" applyAlignment="1">
      <alignment horizontal="left" vertical="center"/>
    </xf>
    <xf numFmtId="0" fontId="3" fillId="24" borderId="11" xfId="0" applyFont="1" applyFill="1" applyBorder="1" applyAlignment="1">
      <alignment horizontal="left" vertical="center"/>
    </xf>
    <xf numFmtId="0" fontId="29" fillId="24" borderId="0" xfId="0" applyFont="1" applyFill="1" applyBorder="1" applyAlignment="1">
      <alignment horizontal="distributed" vertical="center"/>
    </xf>
    <xf numFmtId="0" fontId="29" fillId="24" borderId="0" xfId="0" applyFont="1" applyFill="1" applyAlignment="1">
      <alignment horizontal="distributed" vertical="center"/>
    </xf>
    <xf numFmtId="0" fontId="29" fillId="24" borderId="11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wrapText="1"/>
    </xf>
    <xf numFmtId="0" fontId="0" fillId="24" borderId="0" xfId="0" applyFont="1" applyFill="1" applyAlignment="1">
      <alignment vertical="center"/>
    </xf>
    <xf numFmtId="0" fontId="0" fillId="24" borderId="11" xfId="0" applyFont="1" applyFill="1" applyBorder="1" applyAlignment="1">
      <alignment vertical="center"/>
    </xf>
    <xf numFmtId="177" fontId="0" fillId="24" borderId="0" xfId="0" applyNumberFormat="1" applyFill="1" applyAlignment="1">
      <alignment vertical="center"/>
    </xf>
    <xf numFmtId="177" fontId="0" fillId="24" borderId="0" xfId="0" applyNumberFormat="1" applyFill="1" applyAlignment="1">
      <alignment horizontal="right" vertical="center"/>
    </xf>
    <xf numFmtId="0" fontId="7" fillId="24" borderId="19" xfId="0" applyFont="1" applyFill="1" applyBorder="1" applyAlignment="1">
      <alignment horizontal="distributed" vertical="center" justifyLastLine="1"/>
    </xf>
    <xf numFmtId="0" fontId="7" fillId="24" borderId="10" xfId="0" applyFont="1" applyFill="1" applyBorder="1" applyAlignment="1">
      <alignment horizontal="distributed" vertical="center" justifyLastLine="1"/>
    </xf>
    <xf numFmtId="0" fontId="3" fillId="24" borderId="22" xfId="0" applyFont="1" applyFill="1" applyBorder="1" applyAlignment="1">
      <alignment horizontal="distributed" vertical="center"/>
    </xf>
    <xf numFmtId="0" fontId="0" fillId="24" borderId="22" xfId="0" applyFill="1" applyBorder="1" applyAlignment="1">
      <alignment horizontal="distributed" vertical="center"/>
    </xf>
    <xf numFmtId="0" fontId="0" fillId="24" borderId="23" xfId="0" applyFill="1" applyBorder="1" applyAlignment="1">
      <alignment horizontal="distributed" vertical="center"/>
    </xf>
    <xf numFmtId="0" fontId="0" fillId="24" borderId="24" xfId="0" applyFill="1" applyBorder="1" applyAlignment="1">
      <alignment horizontal="distributed" vertical="center"/>
    </xf>
    <xf numFmtId="0" fontId="7" fillId="24" borderId="21" xfId="0" applyFont="1" applyFill="1" applyBorder="1" applyAlignment="1">
      <alignment horizontal="distributed" vertical="center" justifyLastLine="1"/>
    </xf>
    <xf numFmtId="0" fontId="0" fillId="24" borderId="14" xfId="0" applyFont="1" applyFill="1" applyBorder="1" applyAlignment="1">
      <alignment horizontal="distributed" vertical="center" justifyLastLine="1"/>
    </xf>
    <xf numFmtId="0" fontId="0" fillId="24" borderId="15" xfId="0" applyFont="1" applyFill="1" applyBorder="1" applyAlignment="1">
      <alignment horizontal="distributed" vertical="center" justifyLastLine="1"/>
    </xf>
    <xf numFmtId="0" fontId="0" fillId="24" borderId="0" xfId="0" applyFont="1" applyFill="1" applyAlignment="1">
      <alignment horizontal="distributed" vertical="center" justifyLastLine="1"/>
    </xf>
    <xf numFmtId="0" fontId="0" fillId="24" borderId="11" xfId="0" applyFont="1" applyFill="1" applyBorder="1" applyAlignment="1">
      <alignment horizontal="distributed" vertical="center" justifyLastLine="1"/>
    </xf>
    <xf numFmtId="177" fontId="3" fillId="24" borderId="0" xfId="0" applyNumberFormat="1" applyFont="1" applyFill="1" applyAlignment="1">
      <alignment horizontal="right" vertical="center"/>
    </xf>
    <xf numFmtId="177" fontId="27" fillId="24" borderId="0" xfId="0" applyNumberFormat="1" applyFont="1" applyFill="1" applyAlignment="1">
      <alignment horizontal="right" vertical="center"/>
    </xf>
    <xf numFmtId="177" fontId="7" fillId="24" borderId="0" xfId="0" applyNumberFormat="1" applyFont="1" applyFill="1" applyBorder="1" applyAlignment="1">
      <alignment horizontal="right" vertical="center"/>
    </xf>
    <xf numFmtId="0" fontId="5" fillId="24" borderId="14" xfId="0" applyFont="1" applyFill="1" applyBorder="1" applyAlignment="1">
      <alignment horizontal="left" vertical="center"/>
    </xf>
    <xf numFmtId="0" fontId="30" fillId="24" borderId="10" xfId="0" applyFont="1" applyFill="1" applyBorder="1" applyAlignment="1">
      <alignment horizontal="distributed" vertical="center" justifyLastLine="1"/>
    </xf>
    <xf numFmtId="0" fontId="7" fillId="24" borderId="20" xfId="0" applyFont="1" applyFill="1" applyBorder="1" applyAlignment="1">
      <alignment horizontal="distributed" vertical="center" justifyLastLine="1"/>
    </xf>
    <xf numFmtId="0" fontId="30" fillId="24" borderId="14" xfId="0" applyFont="1" applyFill="1" applyBorder="1" applyAlignment="1">
      <alignment horizontal="distributed" vertical="center" justifyLastLine="1"/>
    </xf>
    <xf numFmtId="0" fontId="30" fillId="24" borderId="13" xfId="0" applyFont="1" applyFill="1" applyBorder="1" applyAlignment="1">
      <alignment horizontal="distributed" vertical="center" justifyLastLine="1"/>
    </xf>
    <xf numFmtId="0" fontId="30" fillId="24" borderId="12" xfId="0" applyFont="1" applyFill="1" applyBorder="1" applyAlignment="1">
      <alignment horizontal="distributed" vertical="center" justifyLastLine="1"/>
    </xf>
    <xf numFmtId="0" fontId="7" fillId="24" borderId="14" xfId="0" applyFont="1" applyFill="1" applyBorder="1" applyAlignment="1">
      <alignment horizontal="distributed" vertical="center" justifyLastLine="1"/>
    </xf>
    <xf numFmtId="0" fontId="30" fillId="24" borderId="15" xfId="0" applyFont="1" applyFill="1" applyBorder="1" applyAlignment="1">
      <alignment horizontal="distributed" vertical="center" justifyLastLine="1"/>
    </xf>
    <xf numFmtId="0" fontId="30" fillId="24" borderId="17" xfId="0" applyFont="1" applyFill="1" applyBorder="1" applyAlignment="1">
      <alignment horizontal="distributed" vertical="center" justifyLastLine="1"/>
    </xf>
    <xf numFmtId="0" fontId="30" fillId="24" borderId="0" xfId="0" applyFont="1" applyFill="1" applyBorder="1" applyAlignment="1">
      <alignment horizontal="distributed" vertical="center" justifyLastLine="1"/>
    </xf>
    <xf numFmtId="0" fontId="30" fillId="24" borderId="0" xfId="0" applyFont="1" applyFill="1" applyAlignment="1">
      <alignment horizontal="distributed" vertical="center" justifyLastLine="1"/>
    </xf>
    <xf numFmtId="0" fontId="30" fillId="24" borderId="11" xfId="0" applyFont="1" applyFill="1" applyBorder="1" applyAlignment="1">
      <alignment horizontal="distributed" vertical="center" justifyLastLine="1"/>
    </xf>
    <xf numFmtId="0" fontId="30" fillId="24" borderId="16" xfId="0" applyFont="1" applyFill="1" applyBorder="1" applyAlignment="1">
      <alignment horizontal="distributed" vertical="center" justifyLastLine="1"/>
    </xf>
    <xf numFmtId="0" fontId="0" fillId="24" borderId="0" xfId="0" applyFont="1" applyFill="1" applyBorder="1" applyAlignment="1">
      <alignment horizontal="distributed" vertical="center"/>
    </xf>
    <xf numFmtId="0" fontId="3" fillId="24" borderId="18" xfId="0" applyFont="1" applyFill="1" applyBorder="1" applyAlignment="1">
      <alignment horizontal="distributed" vertical="center"/>
    </xf>
    <xf numFmtId="0" fontId="0" fillId="24" borderId="18" xfId="0" applyFont="1" applyFill="1" applyBorder="1" applyAlignment="1">
      <alignment vertical="center"/>
    </xf>
    <xf numFmtId="0" fontId="3" fillId="24" borderId="20" xfId="0" applyFont="1" applyFill="1" applyBorder="1" applyAlignment="1">
      <alignment horizontal="distributed" vertical="center" wrapText="1" justifyLastLine="1"/>
    </xf>
    <xf numFmtId="0" fontId="0" fillId="24" borderId="17" xfId="0" applyFont="1" applyFill="1" applyBorder="1" applyAlignment="1">
      <alignment horizontal="distributed" vertical="center" justifyLastLine="1"/>
    </xf>
    <xf numFmtId="0" fontId="7" fillId="24" borderId="18" xfId="0" applyFont="1" applyFill="1" applyBorder="1" applyAlignment="1">
      <alignment horizontal="distributed" vertical="center"/>
    </xf>
    <xf numFmtId="0" fontId="30" fillId="24" borderId="18" xfId="0" applyFont="1" applyFill="1" applyBorder="1" applyAlignment="1">
      <alignment horizontal="distributed" vertical="center"/>
    </xf>
    <xf numFmtId="0" fontId="7" fillId="24" borderId="18" xfId="0" applyFont="1" applyFill="1" applyBorder="1" applyAlignment="1">
      <alignment horizontal="distributed" vertical="center" justifyLastLine="1"/>
    </xf>
    <xf numFmtId="0" fontId="30" fillId="24" borderId="19" xfId="0" applyFont="1" applyFill="1" applyBorder="1" applyAlignment="1">
      <alignment horizontal="distributed" vertical="center"/>
    </xf>
    <xf numFmtId="0" fontId="30" fillId="24" borderId="18" xfId="0" applyFont="1" applyFill="1" applyBorder="1" applyAlignment="1">
      <alignment horizontal="distributed" vertical="center" justifyLastLine="1"/>
    </xf>
    <xf numFmtId="0" fontId="3" fillId="24" borderId="12" xfId="0" applyFont="1" applyFill="1" applyBorder="1" applyAlignment="1">
      <alignment horizontal="distributed" vertical="center"/>
    </xf>
    <xf numFmtId="0" fontId="0" fillId="24" borderId="16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justifyLastLine="1"/>
    </xf>
    <xf numFmtId="0" fontId="0" fillId="24" borderId="0" xfId="0" applyFont="1" applyFill="1" applyAlignment="1">
      <alignment horizontal="distributed" vertical="center"/>
    </xf>
    <xf numFmtId="0" fontId="0" fillId="24" borderId="11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wrapText="1" justifyLastLine="1"/>
    </xf>
    <xf numFmtId="0" fontId="0" fillId="24" borderId="14" xfId="0" applyFont="1" applyFill="1" applyBorder="1"/>
    <xf numFmtId="0" fontId="0" fillId="24" borderId="15" xfId="0" applyFont="1" applyFill="1" applyBorder="1"/>
    <xf numFmtId="0" fontId="0" fillId="24" borderId="12" xfId="0" applyFont="1" applyFill="1" applyBorder="1"/>
    <xf numFmtId="0" fontId="0" fillId="24" borderId="16" xfId="0" applyFont="1" applyFill="1" applyBorder="1"/>
    <xf numFmtId="0" fontId="3" fillId="24" borderId="19" xfId="0" applyFont="1" applyFill="1" applyBorder="1" applyAlignment="1">
      <alignment horizontal="distributed" vertical="center" wrapText="1"/>
    </xf>
    <xf numFmtId="0" fontId="0" fillId="24" borderId="10" xfId="0" applyFont="1" applyFill="1" applyBorder="1" applyAlignment="1">
      <alignment vertical="center"/>
    </xf>
    <xf numFmtId="0" fontId="0" fillId="24" borderId="19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0" fillId="24" borderId="18" xfId="0" applyFont="1" applyFill="1" applyBorder="1" applyAlignment="1">
      <alignment horizontal="distributed" vertical="center" justifyLastLine="1"/>
    </xf>
    <xf numFmtId="0" fontId="0" fillId="24" borderId="19" xfId="0" applyFont="1" applyFill="1" applyBorder="1" applyAlignment="1">
      <alignment horizontal="distributed" vertical="center" justifyLastLine="1"/>
    </xf>
    <xf numFmtId="0" fontId="0" fillId="24" borderId="21" xfId="0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horizontal="right" vertical="center" shrinkToFit="1"/>
    </xf>
    <xf numFmtId="0" fontId="0" fillId="24" borderId="19" xfId="0" applyFont="1" applyFill="1" applyBorder="1" applyAlignment="1">
      <alignment horizontal="distributed" vertical="center"/>
    </xf>
    <xf numFmtId="0" fontId="3" fillId="24" borderId="22" xfId="0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8" fillId="24" borderId="19" xfId="0" applyFont="1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/>
    </xf>
    <xf numFmtId="0" fontId="8" fillId="24" borderId="21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vertical="center"/>
    </xf>
    <xf numFmtId="0" fontId="3" fillId="24" borderId="18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24" borderId="12" xfId="0" applyFont="1" applyFill="1" applyBorder="1" applyAlignment="1">
      <alignment horizontal="right" vertical="center"/>
    </xf>
    <xf numFmtId="0" fontId="3" fillId="24" borderId="14" xfId="0" applyFont="1" applyFill="1" applyBorder="1" applyAlignment="1">
      <alignment horizontal="distributed" vertical="center" wrapText="1" justifyLastLine="1"/>
    </xf>
    <xf numFmtId="0" fontId="3" fillId="24" borderId="13" xfId="0" applyFont="1" applyFill="1" applyBorder="1" applyAlignment="1">
      <alignment horizontal="distributed" vertical="center" wrapText="1" justifyLastLine="1"/>
    </xf>
    <xf numFmtId="0" fontId="3" fillId="24" borderId="12" xfId="0" applyFont="1" applyFill="1" applyBorder="1" applyAlignment="1">
      <alignment horizontal="distributed" vertical="center" wrapText="1" justifyLastLine="1"/>
    </xf>
    <xf numFmtId="0" fontId="3" fillId="24" borderId="15" xfId="0" applyFont="1" applyFill="1" applyBorder="1" applyAlignment="1">
      <alignment horizontal="distributed" vertical="center" wrapText="1" justifyLastLine="1"/>
    </xf>
    <xf numFmtId="0" fontId="3" fillId="24" borderId="16" xfId="0" applyFont="1" applyFill="1" applyBorder="1" applyAlignment="1">
      <alignment horizontal="distributed" vertical="center" wrapText="1" justifyLastLine="1"/>
    </xf>
    <xf numFmtId="0" fontId="3" fillId="24" borderId="11" xfId="0" applyFont="1" applyFill="1" applyBorder="1" applyAlignment="1">
      <alignment horizontal="distributed" vertical="center" wrapText="1" justifyLastLine="1"/>
    </xf>
    <xf numFmtId="0" fontId="5" fillId="24" borderId="0" xfId="0" applyFont="1" applyFill="1" applyAlignment="1">
      <alignment vertical="center"/>
    </xf>
    <xf numFmtId="0" fontId="0" fillId="24" borderId="0" xfId="0" applyFill="1" applyAlignment="1">
      <alignment vertical="center"/>
    </xf>
    <xf numFmtId="0" fontId="3" fillId="0" borderId="17" xfId="0" applyFont="1" applyFill="1" applyBorder="1" applyAlignment="1">
      <alignment horizontal="right" vertical="center"/>
    </xf>
    <xf numFmtId="0" fontId="3" fillId="24" borderId="0" xfId="0" applyFont="1" applyFill="1" applyAlignment="1">
      <alignment horizontal="left" vertical="top"/>
    </xf>
    <xf numFmtId="178" fontId="3" fillId="24" borderId="17" xfId="0" applyNumberFormat="1" applyFont="1" applyFill="1" applyBorder="1" applyAlignment="1">
      <alignment horizontal="right" vertical="center"/>
    </xf>
    <xf numFmtId="178" fontId="3" fillId="24" borderId="0" xfId="0" applyNumberFormat="1" applyFont="1" applyFill="1" applyBorder="1" applyAlignment="1">
      <alignment horizontal="right" vertical="center"/>
    </xf>
    <xf numFmtId="178" fontId="3" fillId="24" borderId="0" xfId="33" applyNumberFormat="1" applyFont="1" applyFill="1" applyBorder="1" applyAlignment="1">
      <alignment horizontal="right" vertical="center"/>
    </xf>
    <xf numFmtId="0" fontId="0" fillId="24" borderId="21" xfId="0" applyFill="1" applyBorder="1" applyAlignment="1">
      <alignment horizontal="distributed" vertical="center" justifyLastLine="1"/>
    </xf>
    <xf numFmtId="58" fontId="3" fillId="24" borderId="0" xfId="0" applyNumberFormat="1" applyFont="1" applyFill="1" applyBorder="1" applyAlignment="1">
      <alignment horizontal="distributed" vertical="center"/>
    </xf>
    <xf numFmtId="0" fontId="3" fillId="24" borderId="0" xfId="0" applyNumberFormat="1" applyFont="1" applyFill="1" applyBorder="1" applyAlignment="1">
      <alignment horizontal="center" vertical="center"/>
    </xf>
    <xf numFmtId="0" fontId="0" fillId="24" borderId="0" xfId="0" applyNumberFormat="1" applyFont="1" applyFill="1" applyAlignment="1">
      <alignment horizontal="center" vertical="center"/>
    </xf>
    <xf numFmtId="178" fontId="0" fillId="24" borderId="0" xfId="0" applyNumberFormat="1" applyFont="1" applyFill="1" applyBorder="1" applyAlignment="1">
      <alignment vertical="center"/>
    </xf>
    <xf numFmtId="178" fontId="3" fillId="24" borderId="0" xfId="0" applyNumberFormat="1" applyFont="1" applyFill="1" applyBorder="1" applyAlignment="1">
      <alignment horizontal="right" vertical="center" shrinkToFit="1"/>
    </xf>
    <xf numFmtId="0" fontId="3" fillId="24" borderId="18" xfId="0" applyFont="1" applyFill="1" applyBorder="1" applyAlignment="1">
      <alignment horizontal="distributed" vertical="center" wrapText="1" justifyLastLine="1"/>
    </xf>
    <xf numFmtId="58" fontId="3" fillId="24" borderId="11" xfId="0" applyNumberFormat="1" applyFont="1" applyFill="1" applyBorder="1" applyAlignment="1">
      <alignment horizontal="distributed" vertical="center"/>
    </xf>
    <xf numFmtId="0" fontId="0" fillId="24" borderId="10" xfId="0" applyFill="1" applyBorder="1" applyAlignment="1">
      <alignment horizontal="distributed" vertical="center" justifyLastLine="1"/>
    </xf>
    <xf numFmtId="49" fontId="3" fillId="24" borderId="0" xfId="0" applyNumberFormat="1" applyFont="1" applyFill="1" applyBorder="1" applyAlignment="1">
      <alignment horizontal="distributed" vertical="center"/>
    </xf>
    <xf numFmtId="0" fontId="0" fillId="24" borderId="0" xfId="0" applyFill="1" applyAlignment="1">
      <alignment horizontal="distributed" vertical="center"/>
    </xf>
    <xf numFmtId="49" fontId="3" fillId="24" borderId="0" xfId="0" applyNumberFormat="1" applyFont="1" applyFill="1" applyBorder="1" applyAlignment="1">
      <alignment horizontal="center" vertical="center"/>
    </xf>
    <xf numFmtId="0" fontId="0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right" vertical="center"/>
    </xf>
    <xf numFmtId="0" fontId="0" fillId="24" borderId="0" xfId="0" applyFill="1" applyAlignment="1">
      <alignment horizontal="right" vertical="center"/>
    </xf>
    <xf numFmtId="0" fontId="7" fillId="24" borderId="0" xfId="0" applyFont="1" applyFill="1" applyAlignment="1">
      <alignment vertical="center"/>
    </xf>
    <xf numFmtId="0" fontId="30" fillId="24" borderId="0" xfId="0" applyFont="1" applyFill="1" applyAlignment="1">
      <alignment vertical="center"/>
    </xf>
    <xf numFmtId="0" fontId="7" fillId="24" borderId="0" xfId="0" applyFont="1" applyFill="1" applyBorder="1" applyAlignment="1">
      <alignment horizontal="right" vertical="center"/>
    </xf>
    <xf numFmtId="0" fontId="30" fillId="24" borderId="0" xfId="0" applyFont="1" applyFill="1" applyBorder="1" applyAlignment="1">
      <alignment horizontal="right" vertical="center"/>
    </xf>
    <xf numFmtId="0" fontId="3" fillId="24" borderId="17" xfId="0" applyFont="1" applyFill="1" applyBorder="1" applyAlignment="1">
      <alignment horizontal="right" vertical="center"/>
    </xf>
    <xf numFmtId="0" fontId="0" fillId="24" borderId="0" xfId="0" applyFont="1" applyFill="1" applyAlignment="1">
      <alignment horizontal="right" vertical="center"/>
    </xf>
    <xf numFmtId="49" fontId="5" fillId="24" borderId="0" xfId="0" applyNumberFormat="1" applyFont="1" applyFill="1" applyBorder="1" applyAlignment="1">
      <alignment horizontal="distributed" vertical="center"/>
    </xf>
    <xf numFmtId="49" fontId="5" fillId="24" borderId="11" xfId="0" applyNumberFormat="1" applyFont="1" applyFill="1" applyBorder="1" applyAlignment="1">
      <alignment horizontal="distributed" vertical="center"/>
    </xf>
    <xf numFmtId="0" fontId="0" fillId="24" borderId="12" xfId="0" applyFill="1" applyBorder="1" applyAlignment="1">
      <alignment horizontal="right" vertical="center"/>
    </xf>
    <xf numFmtId="0" fontId="0" fillId="24" borderId="0" xfId="0" applyFill="1" applyBorder="1" applyAlignment="1">
      <alignment horizontal="right" vertical="center"/>
    </xf>
    <xf numFmtId="0" fontId="0" fillId="24" borderId="0" xfId="0" applyFont="1" applyFill="1" applyBorder="1" applyAlignment="1">
      <alignment horizontal="right" vertical="center"/>
    </xf>
    <xf numFmtId="49" fontId="3" fillId="24" borderId="11" xfId="0" applyNumberFormat="1" applyFont="1" applyFill="1" applyBorder="1" applyAlignment="1">
      <alignment horizontal="distributed" vertical="center"/>
    </xf>
    <xf numFmtId="49" fontId="34" fillId="24" borderId="0" xfId="0" applyNumberFormat="1" applyFont="1" applyFill="1" applyBorder="1" applyAlignment="1">
      <alignment horizontal="distributed" vertical="center"/>
    </xf>
    <xf numFmtId="49" fontId="34" fillId="24" borderId="11" xfId="0" applyNumberFormat="1" applyFont="1" applyFill="1" applyBorder="1" applyAlignment="1">
      <alignment horizontal="distributed" vertical="center"/>
    </xf>
    <xf numFmtId="0" fontId="7" fillId="24" borderId="17" xfId="0" applyFont="1" applyFill="1" applyBorder="1" applyAlignment="1">
      <alignment horizontal="right" vertical="center"/>
    </xf>
    <xf numFmtId="0" fontId="30" fillId="24" borderId="0" xfId="0" applyFont="1" applyFill="1" applyAlignment="1">
      <alignment horizontal="right" vertical="center"/>
    </xf>
    <xf numFmtId="49" fontId="7" fillId="24" borderId="0" xfId="0" applyNumberFormat="1" applyFont="1" applyFill="1" applyBorder="1" applyAlignment="1">
      <alignment horizontal="center" vertical="center"/>
    </xf>
    <xf numFmtId="0" fontId="0" fillId="24" borderId="12" xfId="0" applyFill="1" applyBorder="1" applyAlignment="1">
      <alignment horizontal="distributed" vertical="center" justifyLastLine="1"/>
    </xf>
    <xf numFmtId="0" fontId="0" fillId="24" borderId="16" xfId="0" applyFill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indent="3"/>
    </xf>
    <xf numFmtId="0" fontId="0" fillId="24" borderId="10" xfId="0" applyFill="1" applyBorder="1" applyAlignment="1">
      <alignment horizontal="distributed" vertical="center" indent="3"/>
    </xf>
    <xf numFmtId="0" fontId="0" fillId="24" borderId="21" xfId="0" applyFill="1" applyBorder="1" applyAlignment="1">
      <alignment horizontal="distributed" vertical="center" indent="3"/>
    </xf>
    <xf numFmtId="0" fontId="0" fillId="24" borderId="12" xfId="0" applyFill="1" applyBorder="1" applyAlignment="1">
      <alignment vertical="center"/>
    </xf>
    <xf numFmtId="0" fontId="7" fillId="24" borderId="0" xfId="0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vertical="center"/>
    </xf>
    <xf numFmtId="177" fontId="7" fillId="24" borderId="17" xfId="0" applyNumberFormat="1" applyFont="1" applyFill="1" applyBorder="1" applyAlignment="1">
      <alignment horizontal="right" vertical="center"/>
    </xf>
    <xf numFmtId="177" fontId="27" fillId="24" borderId="0" xfId="0" applyNumberFormat="1" applyFont="1" applyFill="1" applyBorder="1" applyAlignment="1">
      <alignment vertical="center"/>
    </xf>
    <xf numFmtId="0" fontId="7" fillId="24" borderId="0" xfId="0" applyFont="1" applyFill="1" applyBorder="1" applyAlignment="1">
      <alignment horizontal="center" vertical="center"/>
    </xf>
    <xf numFmtId="177" fontId="7" fillId="24" borderId="0" xfId="0" applyNumberFormat="1" applyFont="1" applyFill="1" applyBorder="1" applyAlignment="1">
      <alignment horizontal="center" vertical="center"/>
    </xf>
    <xf numFmtId="177" fontId="30" fillId="24" borderId="0" xfId="0" applyNumberFormat="1" applyFont="1" applyFill="1" applyAlignment="1">
      <alignment horizontal="center" vertical="center"/>
    </xf>
    <xf numFmtId="177" fontId="7" fillId="24" borderId="0" xfId="0" applyNumberFormat="1" applyFont="1" applyFill="1" applyAlignment="1">
      <alignment horizontal="right" vertical="center"/>
    </xf>
    <xf numFmtId="177" fontId="27" fillId="24" borderId="0" xfId="0" applyNumberFormat="1" applyFont="1" applyFill="1" applyBorder="1" applyAlignment="1">
      <alignment horizontal="right" vertical="center"/>
    </xf>
    <xf numFmtId="0" fontId="7" fillId="24" borderId="0" xfId="0" applyFont="1" applyFill="1" applyBorder="1" applyAlignment="1">
      <alignment horizontal="distributed" vertical="center" justifyLastLine="1"/>
    </xf>
    <xf numFmtId="177" fontId="7" fillId="24" borderId="17" xfId="0" applyNumberFormat="1" applyFont="1" applyFill="1" applyBorder="1" applyAlignment="1">
      <alignment vertical="center"/>
    </xf>
    <xf numFmtId="177" fontId="30" fillId="24" borderId="0" xfId="0" applyNumberFormat="1" applyFont="1" applyFill="1" applyBorder="1" applyAlignment="1">
      <alignment vertical="center"/>
    </xf>
    <xf numFmtId="177" fontId="7" fillId="24" borderId="0" xfId="0" applyNumberFormat="1" applyFont="1" applyFill="1" applyBorder="1" applyAlignment="1">
      <alignment horizontal="right" vertical="center" shrinkToFit="1"/>
    </xf>
    <xf numFmtId="0" fontId="30" fillId="24" borderId="0" xfId="0" applyFont="1" applyFill="1" applyAlignment="1">
      <alignment horizontal="center" vertical="center"/>
    </xf>
    <xf numFmtId="178" fontId="7" fillId="24" borderId="17" xfId="0" applyNumberFormat="1" applyFont="1" applyFill="1" applyBorder="1" applyAlignment="1">
      <alignment horizontal="right" vertical="center"/>
    </xf>
    <xf numFmtId="178" fontId="7" fillId="24" borderId="0" xfId="0" applyNumberFormat="1" applyFont="1" applyFill="1" applyBorder="1" applyAlignment="1">
      <alignment horizontal="right" vertical="center" shrinkToFit="1"/>
    </xf>
    <xf numFmtId="178" fontId="7" fillId="24" borderId="0" xfId="0" applyNumberFormat="1" applyFont="1" applyFill="1" applyBorder="1" applyAlignment="1">
      <alignment horizontal="right" vertical="center"/>
    </xf>
    <xf numFmtId="58" fontId="7" fillId="24" borderId="0" xfId="0" applyNumberFormat="1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horizontal="distributed" vertical="center"/>
    </xf>
    <xf numFmtId="178" fontId="7" fillId="24" borderId="0" xfId="0" applyNumberFormat="1" applyFont="1" applyFill="1" applyAlignment="1">
      <alignment horizontal="right" vertical="center"/>
    </xf>
    <xf numFmtId="178" fontId="7" fillId="24" borderId="0" xfId="0" applyNumberFormat="1" applyFont="1" applyFill="1" applyBorder="1" applyAlignment="1">
      <alignment horizontal="right" vertical="center"/>
    </xf>
    <xf numFmtId="178" fontId="7" fillId="24" borderId="0" xfId="33" applyNumberFormat="1" applyFont="1" applyFill="1" applyBorder="1" applyAlignment="1">
      <alignment horizontal="righ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" xfId="44" xr:uid="{1ED49359-7E8D-43D5-9F2A-12397DE369FC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A84CD80C-BFC8-47ED-934A-FB9848089CA2}"/>
    <cellStyle name="良い" xfId="42" builtinId="26" customBuiltin="1"/>
  </cellStyles>
  <dxfs count="0"/>
  <tableStyles count="0" defaultTableStyle="TableStyleMedium9" defaultPivotStyle="PivotStyleLight16"/>
  <colors>
    <mruColors>
      <color rgb="FFFFCCFF"/>
      <color rgb="FFFFFF99"/>
      <color rgb="FFFFFFCC"/>
      <color rgb="FFCCFFCC"/>
      <color rgb="FFFFCC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27</xdr:row>
      <xdr:rowOff>0</xdr:rowOff>
    </xdr:from>
    <xdr:to>
      <xdr:col>49</xdr:col>
      <xdr:colOff>6350</xdr:colOff>
      <xdr:row>27</xdr:row>
      <xdr:rowOff>196850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EFBAAA1-9BAB-48B0-B462-F2E12BAE9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0" y="5664200"/>
          <a:ext cx="146050" cy="19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Y97"/>
  <sheetViews>
    <sheetView tabSelected="1" zoomScaleNormal="100" workbookViewId="0">
      <selection sqref="A1:AR1"/>
    </sheetView>
  </sheetViews>
  <sheetFormatPr defaultColWidth="2.08984375" defaultRowHeight="19.5" customHeight="1" x14ac:dyDescent="0.2"/>
  <cols>
    <col min="1" max="44" width="2.08984375" style="136" customWidth="1"/>
    <col min="45" max="45" width="0.6328125" style="136" customWidth="1"/>
    <col min="46" max="46" width="2.08984375" style="136"/>
    <col min="47" max="47" width="1.6328125" style="136" customWidth="1"/>
    <col min="48" max="50" width="2.08984375" style="136"/>
    <col min="51" max="51" width="3.7265625" style="136" bestFit="1" customWidth="1"/>
    <col min="52" max="16384" width="2.08984375" style="136"/>
  </cols>
  <sheetData>
    <row r="1" spans="1:45" ht="19.5" customHeight="1" x14ac:dyDescent="0.2">
      <c r="A1" s="161" t="s">
        <v>242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</row>
    <row r="2" spans="1:45" ht="15" customHeight="1" x14ac:dyDescent="0.2">
      <c r="J2" s="136" t="s">
        <v>31</v>
      </c>
    </row>
    <row r="3" spans="1:45" ht="19.5" customHeight="1" x14ac:dyDescent="0.2">
      <c r="A3" s="162" t="s">
        <v>200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1:45" ht="15" customHeight="1" x14ac:dyDescent="0.2"/>
    <row r="5" spans="1:45" s="149" customFormat="1" ht="14.25" customHeight="1" x14ac:dyDescent="0.2">
      <c r="A5" s="163" t="s">
        <v>185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</row>
    <row r="6" spans="1:45" s="149" customFormat="1" ht="14.25" customHeight="1" x14ac:dyDescent="0.2">
      <c r="A6" s="164" t="s">
        <v>140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</row>
    <row r="7" spans="1:45" ht="14.25" customHeight="1" x14ac:dyDescent="0.2"/>
    <row r="8" spans="1:45" ht="16.5" customHeight="1" x14ac:dyDescent="0.2">
      <c r="A8" s="165" t="s">
        <v>48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</row>
    <row r="9" spans="1:45" ht="12" customHeight="1" x14ac:dyDescent="0.2"/>
    <row r="10" spans="1:45" ht="13.5" customHeight="1" x14ac:dyDescent="0.2">
      <c r="A10" s="168" t="s">
        <v>49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</row>
    <row r="11" spans="1:45" ht="12" customHeight="1" x14ac:dyDescent="0.2"/>
    <row r="12" spans="1:45" ht="2.25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</row>
    <row r="13" spans="1:45" ht="17.25" customHeight="1" x14ac:dyDescent="0.2">
      <c r="A13" s="192" t="s">
        <v>187</v>
      </c>
      <c r="B13" s="192"/>
      <c r="C13" s="192"/>
      <c r="D13" s="192"/>
      <c r="E13" s="192"/>
      <c r="F13" s="193"/>
      <c r="G13" s="196" t="s">
        <v>50</v>
      </c>
      <c r="H13" s="197"/>
      <c r="I13" s="197"/>
      <c r="J13" s="198"/>
      <c r="K13" s="172" t="s">
        <v>51</v>
      </c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202"/>
      <c r="W13" s="203" t="s">
        <v>183</v>
      </c>
      <c r="X13" s="204"/>
      <c r="Y13" s="204"/>
      <c r="Z13" s="204"/>
      <c r="AA13" s="204"/>
      <c r="AB13" s="204"/>
      <c r="AC13" s="204"/>
      <c r="AD13" s="204"/>
      <c r="AE13" s="204"/>
      <c r="AF13" s="204"/>
      <c r="AG13" s="172" t="s">
        <v>182</v>
      </c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</row>
    <row r="14" spans="1:45" ht="17.25" customHeight="1" x14ac:dyDescent="0.2">
      <c r="A14" s="194"/>
      <c r="B14" s="194"/>
      <c r="C14" s="194"/>
      <c r="D14" s="194"/>
      <c r="E14" s="194"/>
      <c r="F14" s="195"/>
      <c r="G14" s="199"/>
      <c r="H14" s="200"/>
      <c r="I14" s="200"/>
      <c r="J14" s="201"/>
      <c r="K14" s="169" t="s">
        <v>20</v>
      </c>
      <c r="L14" s="170"/>
      <c r="M14" s="170"/>
      <c r="N14" s="171"/>
      <c r="O14" s="169" t="s">
        <v>52</v>
      </c>
      <c r="P14" s="170"/>
      <c r="Q14" s="170"/>
      <c r="R14" s="171"/>
      <c r="S14" s="169" t="s">
        <v>53</v>
      </c>
      <c r="T14" s="170"/>
      <c r="U14" s="170"/>
      <c r="V14" s="171"/>
      <c r="W14" s="172" t="s">
        <v>20</v>
      </c>
      <c r="X14" s="173"/>
      <c r="Y14" s="173"/>
      <c r="Z14" s="173"/>
      <c r="AA14" s="202"/>
      <c r="AB14" s="172" t="s">
        <v>184</v>
      </c>
      <c r="AC14" s="173"/>
      <c r="AD14" s="173"/>
      <c r="AE14" s="173"/>
      <c r="AF14" s="173"/>
      <c r="AG14" s="169" t="s">
        <v>20</v>
      </c>
      <c r="AH14" s="170"/>
      <c r="AI14" s="170"/>
      <c r="AJ14" s="171"/>
      <c r="AK14" s="169" t="s">
        <v>55</v>
      </c>
      <c r="AL14" s="170"/>
      <c r="AM14" s="170"/>
      <c r="AN14" s="171"/>
      <c r="AO14" s="169" t="s">
        <v>56</v>
      </c>
      <c r="AP14" s="170"/>
      <c r="AQ14" s="170"/>
      <c r="AR14" s="170"/>
      <c r="AS14" s="140"/>
    </row>
    <row r="15" spans="1:45" ht="9" customHeight="1" x14ac:dyDescent="0.2">
      <c r="A15" s="138"/>
      <c r="B15" s="138"/>
      <c r="C15" s="138"/>
      <c r="D15" s="138"/>
      <c r="E15" s="138"/>
      <c r="F15" s="124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</row>
    <row r="16" spans="1:45" ht="16.5" customHeight="1" x14ac:dyDescent="0.2">
      <c r="A16" s="155" t="s">
        <v>214</v>
      </c>
      <c r="B16" s="155"/>
      <c r="C16" s="155"/>
      <c r="D16" s="155"/>
      <c r="E16" s="155"/>
      <c r="F16" s="185"/>
      <c r="G16" s="157">
        <v>69</v>
      </c>
      <c r="H16" s="154"/>
      <c r="I16" s="154"/>
      <c r="J16" s="12"/>
      <c r="K16" s="154">
        <v>1613</v>
      </c>
      <c r="L16" s="154"/>
      <c r="M16" s="154"/>
      <c r="N16" s="13"/>
      <c r="O16" s="154">
        <v>1363</v>
      </c>
      <c r="P16" s="154"/>
      <c r="Q16" s="154"/>
      <c r="R16" s="13"/>
      <c r="S16" s="154">
        <v>250</v>
      </c>
      <c r="T16" s="154"/>
      <c r="U16" s="154"/>
      <c r="V16" s="13"/>
      <c r="W16" s="154">
        <v>215</v>
      </c>
      <c r="X16" s="154"/>
      <c r="Y16" s="154"/>
      <c r="Z16" s="154"/>
      <c r="AA16" s="137"/>
      <c r="AB16" s="154">
        <v>91</v>
      </c>
      <c r="AC16" s="154"/>
      <c r="AD16" s="154"/>
      <c r="AE16" s="154"/>
      <c r="AF16" s="13"/>
      <c r="AG16" s="154">
        <v>19036</v>
      </c>
      <c r="AH16" s="154"/>
      <c r="AI16" s="154"/>
      <c r="AJ16" s="13"/>
      <c r="AK16" s="154">
        <v>9634</v>
      </c>
      <c r="AL16" s="154"/>
      <c r="AM16" s="154"/>
      <c r="AN16" s="13"/>
      <c r="AO16" s="154">
        <v>9402</v>
      </c>
      <c r="AP16" s="154"/>
      <c r="AQ16" s="154"/>
      <c r="AR16" s="12"/>
      <c r="AS16" s="121"/>
    </row>
    <row r="17" spans="1:51" s="8" customFormat="1" ht="16.5" customHeight="1" x14ac:dyDescent="0.2">
      <c r="A17" s="155" t="s">
        <v>218</v>
      </c>
      <c r="B17" s="155"/>
      <c r="C17" s="155"/>
      <c r="D17" s="155"/>
      <c r="E17" s="155"/>
      <c r="F17" s="156"/>
      <c r="G17" s="157">
        <v>71</v>
      </c>
      <c r="H17" s="154"/>
      <c r="I17" s="154"/>
      <c r="J17" s="12"/>
      <c r="K17" s="154">
        <v>1643</v>
      </c>
      <c r="L17" s="154"/>
      <c r="M17" s="154"/>
      <c r="N17" s="13"/>
      <c r="O17" s="154">
        <v>1378</v>
      </c>
      <c r="P17" s="154"/>
      <c r="Q17" s="154"/>
      <c r="R17" s="13"/>
      <c r="S17" s="154">
        <v>265</v>
      </c>
      <c r="T17" s="154"/>
      <c r="U17" s="154"/>
      <c r="V17" s="13"/>
      <c r="W17" s="154">
        <v>71</v>
      </c>
      <c r="X17" s="154"/>
      <c r="Y17" s="154"/>
      <c r="Z17" s="154"/>
      <c r="AA17" s="137"/>
      <c r="AB17" s="154">
        <v>71</v>
      </c>
      <c r="AC17" s="154"/>
      <c r="AD17" s="154"/>
      <c r="AE17" s="154"/>
      <c r="AF17" s="13"/>
      <c r="AG17" s="154">
        <v>18709</v>
      </c>
      <c r="AH17" s="154"/>
      <c r="AI17" s="154"/>
      <c r="AJ17" s="13"/>
      <c r="AK17" s="154">
        <v>9527</v>
      </c>
      <c r="AL17" s="154"/>
      <c r="AM17" s="154"/>
      <c r="AN17" s="13"/>
      <c r="AO17" s="154">
        <v>9182</v>
      </c>
      <c r="AP17" s="154"/>
      <c r="AQ17" s="154"/>
      <c r="AR17" s="12"/>
      <c r="AS17" s="14"/>
    </row>
    <row r="18" spans="1:51" s="8" customFormat="1" ht="16.5" customHeight="1" x14ac:dyDescent="0.2">
      <c r="A18" s="155">
        <v>2</v>
      </c>
      <c r="B18" s="155"/>
      <c r="C18" s="155"/>
      <c r="D18" s="155"/>
      <c r="E18" s="155"/>
      <c r="F18" s="156"/>
      <c r="G18" s="157">
        <v>69</v>
      </c>
      <c r="H18" s="154"/>
      <c r="I18" s="154"/>
      <c r="J18" s="12"/>
      <c r="K18" s="154">
        <v>1621</v>
      </c>
      <c r="L18" s="154"/>
      <c r="M18" s="154"/>
      <c r="N18" s="13"/>
      <c r="O18" s="154">
        <v>1371</v>
      </c>
      <c r="P18" s="154"/>
      <c r="Q18" s="154"/>
      <c r="R18" s="13"/>
      <c r="S18" s="154">
        <v>250</v>
      </c>
      <c r="T18" s="154"/>
      <c r="U18" s="154"/>
      <c r="V18" s="13"/>
      <c r="W18" s="154">
        <v>227</v>
      </c>
      <c r="X18" s="154"/>
      <c r="Y18" s="154"/>
      <c r="Z18" s="154"/>
      <c r="AA18" s="137"/>
      <c r="AB18" s="154">
        <v>97</v>
      </c>
      <c r="AC18" s="154"/>
      <c r="AD18" s="154"/>
      <c r="AE18" s="154"/>
      <c r="AF18" s="13"/>
      <c r="AG18" s="154">
        <v>18290</v>
      </c>
      <c r="AH18" s="154"/>
      <c r="AI18" s="154"/>
      <c r="AJ18" s="13"/>
      <c r="AK18" s="154">
        <v>9362</v>
      </c>
      <c r="AL18" s="154"/>
      <c r="AM18" s="154"/>
      <c r="AN18" s="13"/>
      <c r="AO18" s="154">
        <v>8928</v>
      </c>
      <c r="AP18" s="154"/>
      <c r="AQ18" s="154"/>
      <c r="AR18" s="12"/>
      <c r="AS18" s="14"/>
    </row>
    <row r="19" spans="1:51" s="8" customFormat="1" ht="16.5" customHeight="1" x14ac:dyDescent="0.2">
      <c r="A19" s="155">
        <v>3</v>
      </c>
      <c r="B19" s="155"/>
      <c r="C19" s="155"/>
      <c r="D19" s="155"/>
      <c r="E19" s="155"/>
      <c r="F19" s="156"/>
      <c r="G19" s="157">
        <v>68</v>
      </c>
      <c r="H19" s="154"/>
      <c r="I19" s="154"/>
      <c r="J19" s="12"/>
      <c r="K19" s="154">
        <v>1646</v>
      </c>
      <c r="L19" s="154"/>
      <c r="M19" s="154"/>
      <c r="N19" s="13"/>
      <c r="O19" s="154">
        <v>1372</v>
      </c>
      <c r="P19" s="154"/>
      <c r="Q19" s="154"/>
      <c r="R19" s="13"/>
      <c r="S19" s="154">
        <v>274</v>
      </c>
      <c r="T19" s="154"/>
      <c r="U19" s="154"/>
      <c r="V19" s="13"/>
      <c r="W19" s="154">
        <v>228</v>
      </c>
      <c r="X19" s="154"/>
      <c r="Y19" s="154"/>
      <c r="Z19" s="154"/>
      <c r="AA19" s="137"/>
      <c r="AB19" s="154">
        <v>100</v>
      </c>
      <c r="AC19" s="154"/>
      <c r="AD19" s="154"/>
      <c r="AE19" s="154"/>
      <c r="AF19" s="13"/>
      <c r="AG19" s="154">
        <v>18104</v>
      </c>
      <c r="AH19" s="154"/>
      <c r="AI19" s="154"/>
      <c r="AJ19" s="13"/>
      <c r="AK19" s="154">
        <v>9303</v>
      </c>
      <c r="AL19" s="154"/>
      <c r="AM19" s="154"/>
      <c r="AN19" s="13"/>
      <c r="AO19" s="154">
        <v>8801</v>
      </c>
      <c r="AP19" s="154"/>
      <c r="AQ19" s="154"/>
      <c r="AR19" s="12"/>
      <c r="AS19" s="14"/>
    </row>
    <row r="20" spans="1:51" ht="9" customHeight="1" x14ac:dyDescent="0.2">
      <c r="A20" s="123"/>
      <c r="B20" s="123"/>
      <c r="C20" s="123"/>
      <c r="D20" s="123"/>
      <c r="E20" s="123"/>
      <c r="F20" s="124"/>
      <c r="G20" s="121"/>
      <c r="H20" s="121"/>
      <c r="I20" s="121"/>
      <c r="J20" s="133"/>
      <c r="K20" s="143"/>
      <c r="L20" s="143"/>
      <c r="M20" s="143"/>
      <c r="N20" s="133"/>
      <c r="O20" s="143"/>
      <c r="P20" s="143"/>
      <c r="Q20" s="143"/>
      <c r="R20" s="133"/>
      <c r="S20" s="143"/>
      <c r="T20" s="143"/>
      <c r="U20" s="143"/>
      <c r="V20" s="133"/>
      <c r="W20" s="167"/>
      <c r="X20" s="167"/>
      <c r="Y20" s="167"/>
      <c r="Z20" s="167"/>
      <c r="AA20" s="133"/>
      <c r="AB20" s="167"/>
      <c r="AC20" s="167"/>
      <c r="AD20" s="167"/>
      <c r="AE20" s="167"/>
      <c r="AF20" s="133"/>
      <c r="AG20" s="143"/>
      <c r="AH20" s="143"/>
      <c r="AI20" s="143"/>
      <c r="AJ20" s="133"/>
      <c r="AK20" s="143"/>
      <c r="AL20" s="143"/>
      <c r="AM20" s="143"/>
      <c r="AN20" s="133"/>
      <c r="AO20" s="121"/>
      <c r="AP20" s="121"/>
      <c r="AQ20" s="121"/>
      <c r="AR20" s="133"/>
      <c r="AS20" s="143"/>
    </row>
    <row r="21" spans="1:51" s="9" customFormat="1" ht="16.5" customHeight="1" x14ac:dyDescent="0.2">
      <c r="A21" s="386">
        <v>4</v>
      </c>
      <c r="B21" s="386"/>
      <c r="C21" s="386"/>
      <c r="D21" s="386"/>
      <c r="E21" s="386"/>
      <c r="F21" s="387"/>
      <c r="G21" s="388">
        <v>67</v>
      </c>
      <c r="H21" s="281"/>
      <c r="I21" s="281"/>
      <c r="J21" s="1"/>
      <c r="K21" s="281">
        <v>1650</v>
      </c>
      <c r="L21" s="281"/>
      <c r="M21" s="281"/>
      <c r="N21" s="389"/>
      <c r="O21" s="281">
        <v>1362</v>
      </c>
      <c r="P21" s="281"/>
      <c r="Q21" s="281"/>
      <c r="R21" s="389"/>
      <c r="S21" s="281">
        <v>288</v>
      </c>
      <c r="T21" s="281"/>
      <c r="U21" s="281"/>
      <c r="V21" s="389"/>
      <c r="W21" s="281">
        <v>234</v>
      </c>
      <c r="X21" s="281"/>
      <c r="Y21" s="281"/>
      <c r="Z21" s="281"/>
      <c r="AA21" s="2"/>
      <c r="AB21" s="281">
        <v>97</v>
      </c>
      <c r="AC21" s="281"/>
      <c r="AD21" s="281"/>
      <c r="AE21" s="281"/>
      <c r="AF21" s="389"/>
      <c r="AG21" s="281">
        <v>17808</v>
      </c>
      <c r="AH21" s="281"/>
      <c r="AI21" s="281"/>
      <c r="AJ21" s="389"/>
      <c r="AK21" s="281">
        <v>9182</v>
      </c>
      <c r="AL21" s="281"/>
      <c r="AM21" s="281"/>
      <c r="AN21" s="389"/>
      <c r="AO21" s="281">
        <v>8626</v>
      </c>
      <c r="AP21" s="281"/>
      <c r="AQ21" s="281"/>
      <c r="AR21" s="1"/>
      <c r="AS21" s="27"/>
    </row>
    <row r="22" spans="1:51" ht="9" customHeight="1" x14ac:dyDescent="0.2">
      <c r="A22" s="138"/>
      <c r="B22" s="138"/>
      <c r="C22" s="138"/>
      <c r="D22" s="138"/>
      <c r="E22" s="138"/>
      <c r="F22" s="124"/>
      <c r="G22" s="126"/>
      <c r="H22" s="121"/>
      <c r="I22" s="121"/>
      <c r="J22" s="133"/>
      <c r="K22" s="121"/>
      <c r="L22" s="121"/>
      <c r="M22" s="121"/>
      <c r="N22" s="137"/>
      <c r="O22" s="121"/>
      <c r="P22" s="121"/>
      <c r="Q22" s="121"/>
      <c r="R22" s="137"/>
      <c r="S22" s="121"/>
      <c r="T22" s="121"/>
      <c r="U22" s="121"/>
      <c r="V22" s="137"/>
      <c r="W22" s="209"/>
      <c r="X22" s="209"/>
      <c r="Y22" s="209"/>
      <c r="Z22" s="209"/>
      <c r="AA22" s="137"/>
      <c r="AB22" s="209"/>
      <c r="AC22" s="209"/>
      <c r="AD22" s="209"/>
      <c r="AE22" s="209"/>
      <c r="AF22" s="137"/>
      <c r="AG22" s="121"/>
      <c r="AH22" s="121"/>
      <c r="AI22" s="121"/>
      <c r="AJ22" s="137"/>
      <c r="AK22" s="121"/>
      <c r="AL22" s="121"/>
      <c r="AM22" s="121"/>
      <c r="AN22" s="137"/>
      <c r="AO22" s="121"/>
      <c r="AP22" s="121"/>
      <c r="AQ22" s="121"/>
      <c r="AR22" s="133"/>
      <c r="AS22" s="121"/>
    </row>
    <row r="23" spans="1:51" ht="16.5" customHeight="1" x14ac:dyDescent="0.2">
      <c r="A23" s="155" t="s">
        <v>57</v>
      </c>
      <c r="B23" s="155"/>
      <c r="C23" s="155"/>
      <c r="D23" s="155"/>
      <c r="E23" s="155"/>
      <c r="F23" s="156"/>
      <c r="G23" s="157">
        <v>21</v>
      </c>
      <c r="H23" s="154"/>
      <c r="I23" s="154"/>
      <c r="J23" s="133"/>
      <c r="K23" s="154">
        <v>208</v>
      </c>
      <c r="L23" s="154"/>
      <c r="M23" s="154"/>
      <c r="N23" s="137"/>
      <c r="O23" s="154">
        <v>172</v>
      </c>
      <c r="P23" s="154"/>
      <c r="Q23" s="154"/>
      <c r="R23" s="137"/>
      <c r="S23" s="154">
        <v>36</v>
      </c>
      <c r="T23" s="154"/>
      <c r="U23" s="154"/>
      <c r="V23" s="137"/>
      <c r="W23" s="154">
        <v>63</v>
      </c>
      <c r="X23" s="154"/>
      <c r="Y23" s="154"/>
      <c r="Z23" s="154"/>
      <c r="AA23" s="137"/>
      <c r="AB23" s="154">
        <v>15</v>
      </c>
      <c r="AC23" s="154"/>
      <c r="AD23" s="154"/>
      <c r="AE23" s="154"/>
      <c r="AF23" s="137"/>
      <c r="AG23" s="154">
        <v>1998</v>
      </c>
      <c r="AH23" s="154"/>
      <c r="AI23" s="154"/>
      <c r="AJ23" s="137"/>
      <c r="AK23" s="209">
        <v>1055</v>
      </c>
      <c r="AL23" s="209"/>
      <c r="AM23" s="209"/>
      <c r="AN23" s="137"/>
      <c r="AO23" s="154">
        <v>943</v>
      </c>
      <c r="AP23" s="154"/>
      <c r="AQ23" s="154"/>
      <c r="AR23" s="133"/>
      <c r="AS23" s="137"/>
    </row>
    <row r="24" spans="1:51" ht="16.5" customHeight="1" x14ac:dyDescent="0.2">
      <c r="A24" s="123"/>
      <c r="B24" s="155" t="s">
        <v>58</v>
      </c>
      <c r="C24" s="155"/>
      <c r="D24" s="155"/>
      <c r="E24" s="155"/>
      <c r="F24" s="156"/>
      <c r="G24" s="157">
        <v>21</v>
      </c>
      <c r="H24" s="154"/>
      <c r="I24" s="154"/>
      <c r="J24" s="133"/>
      <c r="K24" s="154">
        <v>208</v>
      </c>
      <c r="L24" s="154"/>
      <c r="M24" s="154"/>
      <c r="N24" s="137"/>
      <c r="O24" s="154">
        <v>172</v>
      </c>
      <c r="P24" s="154"/>
      <c r="Q24" s="154"/>
      <c r="R24" s="137"/>
      <c r="S24" s="154">
        <v>36</v>
      </c>
      <c r="T24" s="154"/>
      <c r="U24" s="154"/>
      <c r="V24" s="137"/>
      <c r="W24" s="154">
        <v>63</v>
      </c>
      <c r="X24" s="154"/>
      <c r="Y24" s="154"/>
      <c r="Z24" s="154"/>
      <c r="AA24" s="137"/>
      <c r="AB24" s="154">
        <v>15</v>
      </c>
      <c r="AC24" s="154"/>
      <c r="AD24" s="154"/>
      <c r="AE24" s="154"/>
      <c r="AF24" s="137"/>
      <c r="AG24" s="154">
        <v>1998</v>
      </c>
      <c r="AH24" s="154"/>
      <c r="AI24" s="154"/>
      <c r="AJ24" s="137"/>
      <c r="AK24" s="209">
        <v>1055</v>
      </c>
      <c r="AL24" s="209"/>
      <c r="AM24" s="209"/>
      <c r="AN24" s="137"/>
      <c r="AO24" s="154">
        <v>943</v>
      </c>
      <c r="AP24" s="154"/>
      <c r="AQ24" s="154"/>
      <c r="AR24" s="133"/>
      <c r="AS24" s="137"/>
      <c r="AY24" s="133"/>
    </row>
    <row r="25" spans="1:51" ht="16.5" customHeight="1" x14ac:dyDescent="0.2">
      <c r="A25" s="155" t="s">
        <v>59</v>
      </c>
      <c r="B25" s="155"/>
      <c r="C25" s="155"/>
      <c r="D25" s="155"/>
      <c r="E25" s="155"/>
      <c r="F25" s="156"/>
      <c r="G25" s="157">
        <v>24</v>
      </c>
      <c r="H25" s="154"/>
      <c r="I25" s="154"/>
      <c r="J25" s="133"/>
      <c r="K25" s="154">
        <v>564</v>
      </c>
      <c r="L25" s="154"/>
      <c r="M25" s="154"/>
      <c r="N25" s="137"/>
      <c r="O25" s="154">
        <v>529</v>
      </c>
      <c r="P25" s="154"/>
      <c r="Q25" s="154"/>
      <c r="R25" s="137"/>
      <c r="S25" s="154">
        <v>35</v>
      </c>
      <c r="T25" s="154"/>
      <c r="U25" s="154"/>
      <c r="V25" s="137"/>
      <c r="W25" s="209">
        <v>82</v>
      </c>
      <c r="X25" s="209"/>
      <c r="Y25" s="209"/>
      <c r="Z25" s="209"/>
      <c r="AA25" s="137"/>
      <c r="AB25" s="209">
        <v>33</v>
      </c>
      <c r="AC25" s="209"/>
      <c r="AD25" s="209"/>
      <c r="AE25" s="209"/>
      <c r="AF25" s="137"/>
      <c r="AG25" s="154">
        <v>7833</v>
      </c>
      <c r="AH25" s="154"/>
      <c r="AI25" s="154"/>
      <c r="AJ25" s="137"/>
      <c r="AK25" s="209">
        <v>4057</v>
      </c>
      <c r="AL25" s="209"/>
      <c r="AM25" s="209"/>
      <c r="AN25" s="137"/>
      <c r="AO25" s="154">
        <v>3776</v>
      </c>
      <c r="AP25" s="154"/>
      <c r="AQ25" s="154"/>
      <c r="AR25" s="133"/>
      <c r="AS25" s="137"/>
    </row>
    <row r="26" spans="1:51" ht="16.5" customHeight="1" x14ac:dyDescent="0.2">
      <c r="A26" s="123"/>
      <c r="B26" s="155" t="s">
        <v>95</v>
      </c>
      <c r="C26" s="155"/>
      <c r="D26" s="155"/>
      <c r="E26" s="155"/>
      <c r="F26" s="156"/>
      <c r="G26" s="157">
        <v>24</v>
      </c>
      <c r="H26" s="154"/>
      <c r="I26" s="154"/>
      <c r="J26" s="133"/>
      <c r="K26" s="154">
        <v>564</v>
      </c>
      <c r="L26" s="154"/>
      <c r="M26" s="154"/>
      <c r="N26" s="137"/>
      <c r="O26" s="154">
        <v>529</v>
      </c>
      <c r="P26" s="154"/>
      <c r="Q26" s="154"/>
      <c r="R26" s="137"/>
      <c r="S26" s="154">
        <v>35</v>
      </c>
      <c r="T26" s="154"/>
      <c r="U26" s="154"/>
      <c r="V26" s="137"/>
      <c r="W26" s="209">
        <v>82</v>
      </c>
      <c r="X26" s="209"/>
      <c r="Y26" s="209"/>
      <c r="Z26" s="209"/>
      <c r="AA26" s="137"/>
      <c r="AB26" s="209">
        <v>33</v>
      </c>
      <c r="AC26" s="209"/>
      <c r="AD26" s="209"/>
      <c r="AE26" s="209"/>
      <c r="AF26" s="137"/>
      <c r="AG26" s="154">
        <v>7833</v>
      </c>
      <c r="AH26" s="154"/>
      <c r="AI26" s="154"/>
      <c r="AJ26" s="137"/>
      <c r="AK26" s="209">
        <v>4057</v>
      </c>
      <c r="AL26" s="209"/>
      <c r="AM26" s="209"/>
      <c r="AN26" s="137"/>
      <c r="AO26" s="154">
        <v>3776</v>
      </c>
      <c r="AP26" s="154"/>
      <c r="AQ26" s="154"/>
      <c r="AR26" s="133"/>
      <c r="AS26" s="137"/>
    </row>
    <row r="27" spans="1:51" ht="16.5" customHeight="1" x14ac:dyDescent="0.2">
      <c r="A27" s="155" t="s">
        <v>60</v>
      </c>
      <c r="B27" s="155"/>
      <c r="C27" s="155"/>
      <c r="D27" s="155"/>
      <c r="E27" s="155"/>
      <c r="F27" s="156"/>
      <c r="G27" s="157">
        <v>14</v>
      </c>
      <c r="H27" s="154"/>
      <c r="I27" s="154"/>
      <c r="J27" s="133"/>
      <c r="K27" s="154">
        <v>400</v>
      </c>
      <c r="L27" s="154"/>
      <c r="M27" s="154"/>
      <c r="N27" s="137"/>
      <c r="O27" s="154">
        <v>318</v>
      </c>
      <c r="P27" s="154"/>
      <c r="Q27" s="154"/>
      <c r="R27" s="137"/>
      <c r="S27" s="154">
        <v>82</v>
      </c>
      <c r="T27" s="154"/>
      <c r="U27" s="154"/>
      <c r="V27" s="137"/>
      <c r="W27" s="209">
        <v>32</v>
      </c>
      <c r="X27" s="209"/>
      <c r="Y27" s="209"/>
      <c r="Z27" s="209"/>
      <c r="AA27" s="137"/>
      <c r="AB27" s="209">
        <v>17</v>
      </c>
      <c r="AC27" s="209"/>
      <c r="AD27" s="209"/>
      <c r="AE27" s="209"/>
      <c r="AF27" s="137"/>
      <c r="AG27" s="154">
        <v>4034</v>
      </c>
      <c r="AH27" s="154"/>
      <c r="AI27" s="154"/>
      <c r="AJ27" s="137"/>
      <c r="AK27" s="209">
        <v>2023</v>
      </c>
      <c r="AL27" s="209"/>
      <c r="AM27" s="209"/>
      <c r="AN27" s="137"/>
      <c r="AO27" s="154">
        <v>2011</v>
      </c>
      <c r="AP27" s="154"/>
      <c r="AQ27" s="154"/>
      <c r="AR27" s="133"/>
      <c r="AS27" s="137"/>
    </row>
    <row r="28" spans="1:51" ht="16.5" customHeight="1" x14ac:dyDescent="0.2">
      <c r="A28" s="123"/>
      <c r="B28" s="155" t="s">
        <v>95</v>
      </c>
      <c r="C28" s="155"/>
      <c r="D28" s="155"/>
      <c r="E28" s="155"/>
      <c r="F28" s="156"/>
      <c r="G28" s="157">
        <v>12</v>
      </c>
      <c r="H28" s="154"/>
      <c r="I28" s="154"/>
      <c r="J28" s="133"/>
      <c r="K28" s="154">
        <v>318</v>
      </c>
      <c r="L28" s="154"/>
      <c r="M28" s="154"/>
      <c r="N28" s="137"/>
      <c r="O28" s="154">
        <v>293</v>
      </c>
      <c r="P28" s="154"/>
      <c r="Q28" s="154"/>
      <c r="R28" s="137"/>
      <c r="S28" s="154">
        <v>25</v>
      </c>
      <c r="T28" s="154"/>
      <c r="U28" s="154"/>
      <c r="V28" s="137"/>
      <c r="W28" s="209">
        <v>31</v>
      </c>
      <c r="X28" s="209"/>
      <c r="Y28" s="209"/>
      <c r="Z28" s="209"/>
      <c r="AA28" s="137"/>
      <c r="AB28" s="209">
        <v>16</v>
      </c>
      <c r="AC28" s="209"/>
      <c r="AD28" s="209"/>
      <c r="AE28" s="209"/>
      <c r="AF28" s="137"/>
      <c r="AG28" s="154">
        <v>3687</v>
      </c>
      <c r="AH28" s="154"/>
      <c r="AI28" s="154"/>
      <c r="AJ28" s="137"/>
      <c r="AK28" s="209">
        <v>1870</v>
      </c>
      <c r="AL28" s="209"/>
      <c r="AM28" s="209"/>
      <c r="AN28" s="137"/>
      <c r="AO28" s="154">
        <v>1817</v>
      </c>
      <c r="AP28" s="154"/>
      <c r="AQ28" s="154"/>
      <c r="AR28" s="133"/>
      <c r="AS28" s="137"/>
    </row>
    <row r="29" spans="1:51" ht="16.5" customHeight="1" x14ac:dyDescent="0.2">
      <c r="A29" s="123"/>
      <c r="B29" s="155" t="s">
        <v>58</v>
      </c>
      <c r="C29" s="155"/>
      <c r="D29" s="155"/>
      <c r="E29" s="155"/>
      <c r="F29" s="156"/>
      <c r="G29" s="157">
        <v>2</v>
      </c>
      <c r="H29" s="154"/>
      <c r="I29" s="154"/>
      <c r="J29" s="133"/>
      <c r="K29" s="154">
        <v>82</v>
      </c>
      <c r="L29" s="154"/>
      <c r="M29" s="154"/>
      <c r="N29" s="137"/>
      <c r="O29" s="154">
        <v>25</v>
      </c>
      <c r="P29" s="154"/>
      <c r="Q29" s="154"/>
      <c r="R29" s="137"/>
      <c r="S29" s="154">
        <v>57</v>
      </c>
      <c r="T29" s="154"/>
      <c r="U29" s="154"/>
      <c r="V29" s="137"/>
      <c r="W29" s="154">
        <v>1</v>
      </c>
      <c r="X29" s="154"/>
      <c r="Y29" s="154"/>
      <c r="Z29" s="154"/>
      <c r="AA29" s="137"/>
      <c r="AB29" s="154">
        <v>1</v>
      </c>
      <c r="AC29" s="154"/>
      <c r="AD29" s="154"/>
      <c r="AE29" s="154"/>
      <c r="AF29" s="137"/>
      <c r="AG29" s="154">
        <v>347</v>
      </c>
      <c r="AH29" s="154"/>
      <c r="AI29" s="154"/>
      <c r="AJ29" s="137"/>
      <c r="AK29" s="209">
        <v>153</v>
      </c>
      <c r="AL29" s="209"/>
      <c r="AM29" s="209"/>
      <c r="AN29" s="137"/>
      <c r="AO29" s="154">
        <v>194</v>
      </c>
      <c r="AP29" s="154"/>
      <c r="AQ29" s="154"/>
      <c r="AR29" s="133"/>
      <c r="AS29" s="137"/>
    </row>
    <row r="30" spans="1:51" ht="16.5" customHeight="1" x14ac:dyDescent="0.2">
      <c r="A30" s="155" t="s">
        <v>61</v>
      </c>
      <c r="B30" s="155"/>
      <c r="C30" s="155"/>
      <c r="D30" s="155"/>
      <c r="E30" s="155"/>
      <c r="F30" s="156"/>
      <c r="G30" s="157">
        <v>8</v>
      </c>
      <c r="H30" s="154"/>
      <c r="I30" s="154"/>
      <c r="J30" s="133"/>
      <c r="K30" s="154">
        <v>478</v>
      </c>
      <c r="L30" s="154"/>
      <c r="M30" s="154"/>
      <c r="N30" s="137"/>
      <c r="O30" s="154">
        <v>343</v>
      </c>
      <c r="P30" s="154"/>
      <c r="Q30" s="154"/>
      <c r="R30" s="137"/>
      <c r="S30" s="154">
        <v>135</v>
      </c>
      <c r="T30" s="154"/>
      <c r="U30" s="154"/>
      <c r="V30" s="137"/>
      <c r="W30" s="154">
        <v>57</v>
      </c>
      <c r="X30" s="154"/>
      <c r="Y30" s="154"/>
      <c r="Z30" s="154"/>
      <c r="AA30" s="137"/>
      <c r="AB30" s="154">
        <v>32</v>
      </c>
      <c r="AC30" s="154"/>
      <c r="AD30" s="154"/>
      <c r="AE30" s="154"/>
      <c r="AF30" s="137"/>
      <c r="AG30" s="154">
        <v>3943</v>
      </c>
      <c r="AH30" s="154"/>
      <c r="AI30" s="154"/>
      <c r="AJ30" s="137"/>
      <c r="AK30" s="209">
        <v>2047</v>
      </c>
      <c r="AL30" s="209"/>
      <c r="AM30" s="209"/>
      <c r="AN30" s="137"/>
      <c r="AO30" s="154">
        <v>1896</v>
      </c>
      <c r="AP30" s="154"/>
      <c r="AQ30" s="154"/>
      <c r="AR30" s="133"/>
      <c r="AS30" s="121"/>
    </row>
    <row r="31" spans="1:51" ht="16.5" customHeight="1" x14ac:dyDescent="0.2">
      <c r="A31" s="123"/>
      <c r="B31" s="155" t="s">
        <v>95</v>
      </c>
      <c r="C31" s="155"/>
      <c r="D31" s="155"/>
      <c r="E31" s="155"/>
      <c r="F31" s="156"/>
      <c r="G31" s="157">
        <v>5</v>
      </c>
      <c r="H31" s="154"/>
      <c r="I31" s="154"/>
      <c r="J31" s="133"/>
      <c r="K31" s="154">
        <v>268</v>
      </c>
      <c r="L31" s="154"/>
      <c r="M31" s="154"/>
      <c r="N31" s="137"/>
      <c r="O31" s="154">
        <v>217</v>
      </c>
      <c r="P31" s="154"/>
      <c r="Q31" s="154"/>
      <c r="R31" s="137"/>
      <c r="S31" s="154">
        <v>51</v>
      </c>
      <c r="T31" s="154"/>
      <c r="U31" s="154"/>
      <c r="V31" s="137"/>
      <c r="W31" s="154">
        <v>42</v>
      </c>
      <c r="X31" s="154"/>
      <c r="Y31" s="154"/>
      <c r="Z31" s="154"/>
      <c r="AA31" s="137"/>
      <c r="AB31" s="154">
        <v>18</v>
      </c>
      <c r="AC31" s="154"/>
      <c r="AD31" s="154"/>
      <c r="AE31" s="154"/>
      <c r="AF31" s="137"/>
      <c r="AG31" s="154">
        <v>2160</v>
      </c>
      <c r="AH31" s="154"/>
      <c r="AI31" s="154"/>
      <c r="AJ31" s="137"/>
      <c r="AK31" s="209">
        <v>1122</v>
      </c>
      <c r="AL31" s="209"/>
      <c r="AM31" s="209"/>
      <c r="AN31" s="137"/>
      <c r="AO31" s="154">
        <v>1038</v>
      </c>
      <c r="AP31" s="154"/>
      <c r="AQ31" s="154"/>
      <c r="AR31" s="133"/>
      <c r="AS31" s="137"/>
    </row>
    <row r="32" spans="1:51" ht="16.5" customHeight="1" x14ac:dyDescent="0.2">
      <c r="A32" s="123"/>
      <c r="B32" s="123"/>
      <c r="C32" s="155" t="s">
        <v>62</v>
      </c>
      <c r="D32" s="155"/>
      <c r="E32" s="155"/>
      <c r="F32" s="185"/>
      <c r="G32" s="157">
        <v>5</v>
      </c>
      <c r="H32" s="154"/>
      <c r="I32" s="154"/>
      <c r="J32" s="133"/>
      <c r="K32" s="154">
        <v>250</v>
      </c>
      <c r="L32" s="154"/>
      <c r="M32" s="154"/>
      <c r="N32" s="137"/>
      <c r="O32" s="154">
        <v>204</v>
      </c>
      <c r="P32" s="154"/>
      <c r="Q32" s="154"/>
      <c r="R32" s="137"/>
      <c r="S32" s="154">
        <v>46</v>
      </c>
      <c r="T32" s="154"/>
      <c r="U32" s="154"/>
      <c r="V32" s="137"/>
      <c r="W32" s="154">
        <v>41</v>
      </c>
      <c r="X32" s="154"/>
      <c r="Y32" s="154"/>
      <c r="Z32" s="154"/>
      <c r="AA32" s="137"/>
      <c r="AB32" s="154">
        <v>18</v>
      </c>
      <c r="AC32" s="154"/>
      <c r="AD32" s="154"/>
      <c r="AE32" s="154"/>
      <c r="AF32" s="137"/>
      <c r="AG32" s="154">
        <v>2101</v>
      </c>
      <c r="AH32" s="154"/>
      <c r="AI32" s="154"/>
      <c r="AJ32" s="137"/>
      <c r="AK32" s="209">
        <v>1088</v>
      </c>
      <c r="AL32" s="209"/>
      <c r="AM32" s="209"/>
      <c r="AN32" s="137"/>
      <c r="AO32" s="154">
        <v>1013</v>
      </c>
      <c r="AP32" s="154"/>
      <c r="AQ32" s="154"/>
      <c r="AR32" s="133"/>
      <c r="AS32" s="137"/>
    </row>
    <row r="33" spans="1:46" ht="16.5" customHeight="1" x14ac:dyDescent="0.2">
      <c r="A33" s="123"/>
      <c r="B33" s="123"/>
      <c r="C33" s="155" t="s">
        <v>63</v>
      </c>
      <c r="D33" s="155"/>
      <c r="E33" s="155"/>
      <c r="F33" s="185"/>
      <c r="G33" s="157">
        <v>2</v>
      </c>
      <c r="H33" s="154"/>
      <c r="I33" s="154"/>
      <c r="J33" s="133"/>
      <c r="K33" s="154">
        <v>18</v>
      </c>
      <c r="L33" s="154"/>
      <c r="M33" s="154"/>
      <c r="N33" s="137"/>
      <c r="O33" s="154">
        <v>13</v>
      </c>
      <c r="P33" s="154"/>
      <c r="Q33" s="154"/>
      <c r="R33" s="137"/>
      <c r="S33" s="154">
        <v>5</v>
      </c>
      <c r="T33" s="154"/>
      <c r="U33" s="154"/>
      <c r="V33" s="137"/>
      <c r="W33" s="154">
        <v>1</v>
      </c>
      <c r="X33" s="154"/>
      <c r="Y33" s="154"/>
      <c r="Z33" s="154"/>
      <c r="AA33" s="137"/>
      <c r="AB33" s="154">
        <v>0</v>
      </c>
      <c r="AC33" s="154"/>
      <c r="AD33" s="154"/>
      <c r="AE33" s="154"/>
      <c r="AF33" s="137"/>
      <c r="AG33" s="154">
        <v>59</v>
      </c>
      <c r="AH33" s="154"/>
      <c r="AI33" s="154"/>
      <c r="AJ33" s="137"/>
      <c r="AK33" s="209">
        <v>34</v>
      </c>
      <c r="AL33" s="209"/>
      <c r="AM33" s="209"/>
      <c r="AN33" s="137"/>
      <c r="AO33" s="154">
        <v>25</v>
      </c>
      <c r="AP33" s="154"/>
      <c r="AQ33" s="154"/>
      <c r="AR33" s="133"/>
      <c r="AS33" s="137"/>
    </row>
    <row r="34" spans="1:46" ht="16.5" customHeight="1" x14ac:dyDescent="0.2">
      <c r="A34" s="123"/>
      <c r="B34" s="155" t="s">
        <v>58</v>
      </c>
      <c r="C34" s="155"/>
      <c r="D34" s="155"/>
      <c r="E34" s="155"/>
      <c r="F34" s="156"/>
      <c r="G34" s="157">
        <v>3</v>
      </c>
      <c r="H34" s="154"/>
      <c r="I34" s="154"/>
      <c r="J34" s="133"/>
      <c r="K34" s="154">
        <v>210</v>
      </c>
      <c r="L34" s="154"/>
      <c r="M34" s="154"/>
      <c r="N34" s="137"/>
      <c r="O34" s="154">
        <v>126</v>
      </c>
      <c r="P34" s="154"/>
      <c r="Q34" s="154"/>
      <c r="R34" s="137"/>
      <c r="S34" s="154">
        <v>84</v>
      </c>
      <c r="T34" s="154"/>
      <c r="U34" s="154"/>
      <c r="V34" s="137"/>
      <c r="W34" s="154">
        <v>15</v>
      </c>
      <c r="X34" s="154"/>
      <c r="Y34" s="154"/>
      <c r="Z34" s="154"/>
      <c r="AA34" s="137"/>
      <c r="AB34" s="154">
        <v>14</v>
      </c>
      <c r="AC34" s="154"/>
      <c r="AD34" s="154"/>
      <c r="AE34" s="154"/>
      <c r="AF34" s="137"/>
      <c r="AG34" s="154">
        <v>1783</v>
      </c>
      <c r="AH34" s="154"/>
      <c r="AI34" s="154"/>
      <c r="AJ34" s="137"/>
      <c r="AK34" s="209">
        <v>925</v>
      </c>
      <c r="AL34" s="209"/>
      <c r="AM34" s="209"/>
      <c r="AN34" s="137"/>
      <c r="AO34" s="154">
        <v>858</v>
      </c>
      <c r="AP34" s="154"/>
      <c r="AQ34" s="154"/>
      <c r="AR34" s="133"/>
      <c r="AS34" s="137"/>
    </row>
    <row r="35" spans="1:46" ht="16.5" customHeight="1" x14ac:dyDescent="0.2">
      <c r="A35" s="123"/>
      <c r="B35" s="123"/>
      <c r="C35" s="155" t="s">
        <v>62</v>
      </c>
      <c r="D35" s="155"/>
      <c r="E35" s="155"/>
      <c r="F35" s="185"/>
      <c r="G35" s="157">
        <v>3</v>
      </c>
      <c r="H35" s="154"/>
      <c r="I35" s="154"/>
      <c r="J35" s="133"/>
      <c r="K35" s="154">
        <v>210</v>
      </c>
      <c r="L35" s="154"/>
      <c r="M35" s="154"/>
      <c r="N35" s="137"/>
      <c r="O35" s="154">
        <v>126</v>
      </c>
      <c r="P35" s="154"/>
      <c r="Q35" s="154"/>
      <c r="R35" s="137"/>
      <c r="S35" s="154">
        <v>84</v>
      </c>
      <c r="T35" s="154"/>
      <c r="U35" s="154"/>
      <c r="V35" s="137"/>
      <c r="W35" s="154">
        <v>15</v>
      </c>
      <c r="X35" s="154"/>
      <c r="Y35" s="154"/>
      <c r="Z35" s="154"/>
      <c r="AA35" s="137"/>
      <c r="AB35" s="154">
        <v>14</v>
      </c>
      <c r="AC35" s="154"/>
      <c r="AD35" s="154"/>
      <c r="AE35" s="154"/>
      <c r="AF35" s="137"/>
      <c r="AG35" s="154">
        <v>1783</v>
      </c>
      <c r="AH35" s="154"/>
      <c r="AI35" s="154"/>
      <c r="AJ35" s="137"/>
      <c r="AK35" s="209">
        <v>925</v>
      </c>
      <c r="AL35" s="209"/>
      <c r="AM35" s="209"/>
      <c r="AN35" s="137"/>
      <c r="AO35" s="154">
        <v>858</v>
      </c>
      <c r="AP35" s="154"/>
      <c r="AQ35" s="154"/>
      <c r="AR35" s="133"/>
      <c r="AS35" s="137"/>
    </row>
    <row r="36" spans="1:46" ht="9" customHeight="1" x14ac:dyDescent="0.2">
      <c r="A36" s="140"/>
      <c r="B36" s="140"/>
      <c r="C36" s="140"/>
      <c r="D36" s="140"/>
      <c r="E36" s="140"/>
      <c r="F36" s="3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138"/>
    </row>
    <row r="37" spans="1:46" ht="16.5" customHeight="1" x14ac:dyDescent="0.2">
      <c r="A37" s="184" t="s">
        <v>141</v>
      </c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38"/>
    </row>
    <row r="38" spans="1:46" ht="21" customHeight="1" x14ac:dyDescent="0.2">
      <c r="G38" s="174"/>
      <c r="H38" s="174"/>
      <c r="I38" s="174"/>
      <c r="J38" s="138"/>
      <c r="K38" s="174"/>
      <c r="L38" s="174"/>
      <c r="M38" s="174"/>
      <c r="N38" s="138"/>
      <c r="O38" s="174"/>
      <c r="P38" s="174"/>
      <c r="Q38" s="174"/>
      <c r="R38" s="138"/>
      <c r="S38" s="174"/>
      <c r="T38" s="174"/>
      <c r="U38" s="174"/>
      <c r="V38" s="138"/>
      <c r="W38" s="174"/>
      <c r="X38" s="174"/>
      <c r="Y38" s="174"/>
      <c r="Z38" s="174"/>
      <c r="AA38" s="138"/>
      <c r="AB38" s="174"/>
      <c r="AC38" s="174"/>
      <c r="AD38" s="174"/>
      <c r="AE38" s="174"/>
      <c r="AF38" s="138"/>
      <c r="AG38" s="174"/>
      <c r="AH38" s="174"/>
      <c r="AI38" s="174"/>
      <c r="AJ38" s="138"/>
      <c r="AK38" s="174"/>
      <c r="AL38" s="174"/>
      <c r="AM38" s="174"/>
      <c r="AN38" s="138"/>
      <c r="AO38" s="174"/>
      <c r="AP38" s="174"/>
      <c r="AQ38" s="174"/>
      <c r="AS38" s="136">
        <f>SUM(AP23,AP25,AP27,AP30)</f>
        <v>0</v>
      </c>
    </row>
    <row r="39" spans="1:46" ht="19.5" customHeight="1" x14ac:dyDescent="0.2">
      <c r="A39" s="165" t="s">
        <v>64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</row>
    <row r="40" spans="1:46" ht="12" customHeight="1" x14ac:dyDescent="0.2"/>
    <row r="41" spans="1:46" ht="15" customHeight="1" x14ac:dyDescent="0.2">
      <c r="A41" s="178" t="s">
        <v>65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</row>
    <row r="42" spans="1:46" ht="13.5" customHeight="1" x14ac:dyDescent="0.2"/>
    <row r="43" spans="1:46" ht="2.25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</row>
    <row r="44" spans="1:46" ht="18" customHeight="1" x14ac:dyDescent="0.2">
      <c r="A44" s="179" t="s">
        <v>36</v>
      </c>
      <c r="B44" s="177"/>
      <c r="C44" s="177"/>
      <c r="D44" s="177"/>
      <c r="E44" s="177" t="s">
        <v>66</v>
      </c>
      <c r="F44" s="177"/>
      <c r="G44" s="183" t="s">
        <v>67</v>
      </c>
      <c r="H44" s="183"/>
      <c r="I44" s="180" t="s">
        <v>51</v>
      </c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 t="s">
        <v>68</v>
      </c>
      <c r="AB44" s="180"/>
      <c r="AC44" s="180"/>
      <c r="AD44" s="180"/>
      <c r="AE44" s="180"/>
      <c r="AF44" s="180"/>
      <c r="AG44" s="180"/>
      <c r="AH44" s="180"/>
      <c r="AI44" s="180"/>
      <c r="AJ44" s="180" t="s">
        <v>69</v>
      </c>
      <c r="AK44" s="180"/>
      <c r="AL44" s="180"/>
      <c r="AM44" s="180"/>
      <c r="AN44" s="180"/>
      <c r="AO44" s="180"/>
      <c r="AP44" s="180"/>
      <c r="AQ44" s="180"/>
      <c r="AR44" s="169"/>
    </row>
    <row r="45" spans="1:46" ht="18" customHeight="1" x14ac:dyDescent="0.2">
      <c r="A45" s="179"/>
      <c r="B45" s="177"/>
      <c r="C45" s="177"/>
      <c r="D45" s="177"/>
      <c r="E45" s="177"/>
      <c r="F45" s="177"/>
      <c r="G45" s="183"/>
      <c r="H45" s="183"/>
      <c r="I45" s="180" t="s">
        <v>20</v>
      </c>
      <c r="J45" s="180"/>
      <c r="K45" s="180"/>
      <c r="L45" s="180"/>
      <c r="M45" s="180"/>
      <c r="N45" s="180"/>
      <c r="O45" s="180" t="s">
        <v>70</v>
      </c>
      <c r="P45" s="180"/>
      <c r="Q45" s="180"/>
      <c r="R45" s="180"/>
      <c r="S45" s="180"/>
      <c r="T45" s="180"/>
      <c r="U45" s="180" t="s">
        <v>53</v>
      </c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69"/>
    </row>
    <row r="46" spans="1:46" ht="18" customHeight="1" x14ac:dyDescent="0.2">
      <c r="A46" s="179"/>
      <c r="B46" s="177"/>
      <c r="C46" s="177"/>
      <c r="D46" s="177"/>
      <c r="E46" s="177"/>
      <c r="F46" s="177"/>
      <c r="G46" s="183"/>
      <c r="H46" s="183"/>
      <c r="I46" s="186" t="s">
        <v>54</v>
      </c>
      <c r="J46" s="187"/>
      <c r="K46" s="188"/>
      <c r="L46" s="188"/>
      <c r="M46" s="188"/>
      <c r="N46" s="189"/>
      <c r="O46" s="186" t="s">
        <v>54</v>
      </c>
      <c r="P46" s="187"/>
      <c r="Q46" s="188"/>
      <c r="R46" s="188"/>
      <c r="S46" s="188"/>
      <c r="T46" s="189"/>
      <c r="U46" s="186" t="s">
        <v>54</v>
      </c>
      <c r="V46" s="187"/>
      <c r="W46" s="188"/>
      <c r="X46" s="188"/>
      <c r="Y46" s="188"/>
      <c r="Z46" s="189"/>
      <c r="AA46" s="177" t="s">
        <v>54</v>
      </c>
      <c r="AB46" s="177"/>
      <c r="AC46" s="177"/>
      <c r="AD46" s="177" t="s">
        <v>55</v>
      </c>
      <c r="AE46" s="177"/>
      <c r="AF46" s="177"/>
      <c r="AG46" s="177" t="s">
        <v>56</v>
      </c>
      <c r="AH46" s="177"/>
      <c r="AI46" s="177"/>
      <c r="AJ46" s="177" t="s">
        <v>54</v>
      </c>
      <c r="AK46" s="177"/>
      <c r="AL46" s="177"/>
      <c r="AM46" s="177" t="s">
        <v>55</v>
      </c>
      <c r="AN46" s="177"/>
      <c r="AO46" s="177"/>
      <c r="AP46" s="177" t="s">
        <v>56</v>
      </c>
      <c r="AQ46" s="177"/>
      <c r="AR46" s="186"/>
      <c r="AS46" s="31"/>
    </row>
    <row r="47" spans="1:46" ht="10.5" customHeight="1" x14ac:dyDescent="0.2">
      <c r="A47" s="32"/>
      <c r="B47" s="32"/>
      <c r="C47" s="32"/>
      <c r="D47" s="44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</row>
    <row r="48" spans="1:46" ht="16.5" customHeight="1" x14ac:dyDescent="0.2">
      <c r="A48" s="181" t="s">
        <v>252</v>
      </c>
      <c r="B48" s="181"/>
      <c r="C48" s="181"/>
      <c r="D48" s="182"/>
      <c r="E48" s="157">
        <v>23</v>
      </c>
      <c r="F48" s="154"/>
      <c r="G48" s="154">
        <v>107</v>
      </c>
      <c r="H48" s="154"/>
      <c r="I48" s="175">
        <v>207</v>
      </c>
      <c r="J48" s="175"/>
      <c r="K48" s="176"/>
      <c r="L48" s="176"/>
      <c r="M48" s="176"/>
      <c r="N48" s="176"/>
      <c r="O48" s="175">
        <v>182</v>
      </c>
      <c r="P48" s="175"/>
      <c r="Q48" s="176"/>
      <c r="R48" s="176"/>
      <c r="S48" s="176"/>
      <c r="T48" s="176"/>
      <c r="U48" s="175">
        <v>25</v>
      </c>
      <c r="V48" s="175"/>
      <c r="W48" s="176"/>
      <c r="X48" s="176"/>
      <c r="Y48" s="176"/>
      <c r="Z48" s="176"/>
      <c r="AA48" s="154">
        <v>2307</v>
      </c>
      <c r="AB48" s="154"/>
      <c r="AC48" s="154"/>
      <c r="AD48" s="154">
        <v>1202</v>
      </c>
      <c r="AE48" s="154"/>
      <c r="AF48" s="154"/>
      <c r="AG48" s="154">
        <v>1105</v>
      </c>
      <c r="AH48" s="154"/>
      <c r="AI48" s="154"/>
      <c r="AJ48" s="154">
        <v>817</v>
      </c>
      <c r="AK48" s="154"/>
      <c r="AL48" s="154"/>
      <c r="AM48" s="154">
        <v>420</v>
      </c>
      <c r="AN48" s="154"/>
      <c r="AO48" s="154"/>
      <c r="AP48" s="154">
        <v>397</v>
      </c>
      <c r="AQ48" s="154"/>
      <c r="AR48" s="154"/>
    </row>
    <row r="49" spans="1:45" ht="16.5" customHeight="1" x14ac:dyDescent="0.2">
      <c r="A49" s="181" t="s">
        <v>218</v>
      </c>
      <c r="B49" s="181"/>
      <c r="C49" s="181"/>
      <c r="D49" s="181"/>
      <c r="E49" s="157">
        <v>23</v>
      </c>
      <c r="F49" s="154"/>
      <c r="G49" s="154">
        <v>105</v>
      </c>
      <c r="H49" s="154"/>
      <c r="I49" s="175">
        <v>202</v>
      </c>
      <c r="J49" s="175"/>
      <c r="K49" s="176"/>
      <c r="L49" s="176"/>
      <c r="M49" s="176"/>
      <c r="N49" s="176"/>
      <c r="O49" s="175">
        <v>177</v>
      </c>
      <c r="P49" s="175"/>
      <c r="Q49" s="176"/>
      <c r="R49" s="176"/>
      <c r="S49" s="176"/>
      <c r="T49" s="176"/>
      <c r="U49" s="175">
        <v>25</v>
      </c>
      <c r="V49" s="175"/>
      <c r="W49" s="176"/>
      <c r="X49" s="176"/>
      <c r="Y49" s="176"/>
      <c r="Z49" s="176"/>
      <c r="AA49" s="154">
        <v>2269</v>
      </c>
      <c r="AB49" s="154"/>
      <c r="AC49" s="154"/>
      <c r="AD49" s="154">
        <v>1192</v>
      </c>
      <c r="AE49" s="154"/>
      <c r="AF49" s="154"/>
      <c r="AG49" s="154">
        <v>1077</v>
      </c>
      <c r="AH49" s="154"/>
      <c r="AI49" s="154"/>
      <c r="AJ49" s="154">
        <v>756</v>
      </c>
      <c r="AK49" s="154"/>
      <c r="AL49" s="154"/>
      <c r="AM49" s="154">
        <v>394</v>
      </c>
      <c r="AN49" s="154"/>
      <c r="AO49" s="154"/>
      <c r="AP49" s="154">
        <v>362</v>
      </c>
      <c r="AQ49" s="154"/>
      <c r="AR49" s="154"/>
    </row>
    <row r="50" spans="1:45" ht="16.5" customHeight="1" x14ac:dyDescent="0.2">
      <c r="A50" s="181">
        <v>2</v>
      </c>
      <c r="B50" s="181"/>
      <c r="C50" s="181"/>
      <c r="D50" s="181"/>
      <c r="E50" s="157">
        <v>23</v>
      </c>
      <c r="F50" s="154"/>
      <c r="G50" s="154">
        <v>103</v>
      </c>
      <c r="H50" s="154"/>
      <c r="I50" s="175">
        <v>199</v>
      </c>
      <c r="J50" s="175"/>
      <c r="K50" s="176"/>
      <c r="L50" s="176"/>
      <c r="M50" s="176"/>
      <c r="N50" s="176"/>
      <c r="O50" s="175">
        <v>173</v>
      </c>
      <c r="P50" s="175"/>
      <c r="Q50" s="176"/>
      <c r="R50" s="176"/>
      <c r="S50" s="176"/>
      <c r="T50" s="176"/>
      <c r="U50" s="175">
        <v>26</v>
      </c>
      <c r="V50" s="175"/>
      <c r="W50" s="176"/>
      <c r="X50" s="176"/>
      <c r="Y50" s="176"/>
      <c r="Z50" s="176"/>
      <c r="AA50" s="154">
        <v>2185</v>
      </c>
      <c r="AB50" s="154"/>
      <c r="AC50" s="154"/>
      <c r="AD50" s="154">
        <v>1176</v>
      </c>
      <c r="AE50" s="154"/>
      <c r="AF50" s="154"/>
      <c r="AG50" s="154">
        <v>1009</v>
      </c>
      <c r="AH50" s="154"/>
      <c r="AI50" s="154"/>
      <c r="AJ50" s="154">
        <v>794</v>
      </c>
      <c r="AK50" s="154"/>
      <c r="AL50" s="154"/>
      <c r="AM50" s="154">
        <v>405</v>
      </c>
      <c r="AN50" s="154"/>
      <c r="AO50" s="154"/>
      <c r="AP50" s="154">
        <v>389</v>
      </c>
      <c r="AQ50" s="154"/>
      <c r="AR50" s="154"/>
    </row>
    <row r="51" spans="1:45" ht="16.5" customHeight="1" x14ac:dyDescent="0.2">
      <c r="A51" s="181">
        <v>3</v>
      </c>
      <c r="B51" s="181"/>
      <c r="C51" s="181"/>
      <c r="D51" s="181"/>
      <c r="E51" s="157">
        <v>22</v>
      </c>
      <c r="F51" s="154"/>
      <c r="G51" s="154">
        <v>105</v>
      </c>
      <c r="H51" s="154"/>
      <c r="I51" s="175">
        <v>219</v>
      </c>
      <c r="J51" s="175"/>
      <c r="K51" s="176"/>
      <c r="L51" s="176"/>
      <c r="M51" s="176"/>
      <c r="N51" s="176"/>
      <c r="O51" s="175">
        <v>183</v>
      </c>
      <c r="P51" s="175"/>
      <c r="Q51" s="176"/>
      <c r="R51" s="176"/>
      <c r="S51" s="176"/>
      <c r="T51" s="176"/>
      <c r="U51" s="175">
        <v>36</v>
      </c>
      <c r="V51" s="175"/>
      <c r="W51" s="176"/>
      <c r="X51" s="176"/>
      <c r="Y51" s="176"/>
      <c r="Z51" s="176"/>
      <c r="AA51" s="154">
        <v>2092</v>
      </c>
      <c r="AB51" s="154"/>
      <c r="AC51" s="154"/>
      <c r="AD51" s="154">
        <v>1102</v>
      </c>
      <c r="AE51" s="154"/>
      <c r="AF51" s="154"/>
      <c r="AG51" s="154">
        <v>990</v>
      </c>
      <c r="AH51" s="154"/>
      <c r="AI51" s="154"/>
      <c r="AJ51" s="154">
        <v>753</v>
      </c>
      <c r="AK51" s="154"/>
      <c r="AL51" s="154"/>
      <c r="AM51" s="154">
        <v>406</v>
      </c>
      <c r="AN51" s="154"/>
      <c r="AO51" s="154"/>
      <c r="AP51" s="154">
        <v>347</v>
      </c>
      <c r="AQ51" s="154"/>
      <c r="AR51" s="154"/>
    </row>
    <row r="52" spans="1:45" ht="10.5" customHeight="1" x14ac:dyDescent="0.2">
      <c r="A52" s="127"/>
      <c r="B52" s="127"/>
      <c r="C52" s="127"/>
      <c r="D52" s="131"/>
      <c r="E52" s="143"/>
      <c r="F52" s="143"/>
      <c r="G52" s="143"/>
      <c r="H52" s="143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21"/>
      <c r="AQ52" s="121"/>
      <c r="AR52" s="121"/>
    </row>
    <row r="53" spans="1:45" ht="16.5" customHeight="1" x14ac:dyDescent="0.2">
      <c r="A53" s="390">
        <v>4</v>
      </c>
      <c r="B53" s="390"/>
      <c r="C53" s="390"/>
      <c r="D53" s="390"/>
      <c r="E53" s="388">
        <v>21</v>
      </c>
      <c r="F53" s="281"/>
      <c r="G53" s="281">
        <v>103</v>
      </c>
      <c r="H53" s="281"/>
      <c r="I53" s="391">
        <v>208</v>
      </c>
      <c r="J53" s="391"/>
      <c r="K53" s="392"/>
      <c r="L53" s="392"/>
      <c r="M53" s="392"/>
      <c r="N53" s="392"/>
      <c r="O53" s="391">
        <v>172</v>
      </c>
      <c r="P53" s="391"/>
      <c r="Q53" s="392"/>
      <c r="R53" s="392"/>
      <c r="S53" s="392"/>
      <c r="T53" s="392"/>
      <c r="U53" s="391">
        <v>36</v>
      </c>
      <c r="V53" s="391"/>
      <c r="W53" s="392"/>
      <c r="X53" s="392"/>
      <c r="Y53" s="392"/>
      <c r="Z53" s="392"/>
      <c r="AA53" s="281">
        <v>1998</v>
      </c>
      <c r="AB53" s="281"/>
      <c r="AC53" s="281"/>
      <c r="AD53" s="281">
        <v>1055</v>
      </c>
      <c r="AE53" s="281"/>
      <c r="AF53" s="281"/>
      <c r="AG53" s="281">
        <v>943</v>
      </c>
      <c r="AH53" s="281"/>
      <c r="AI53" s="281"/>
      <c r="AJ53" s="281">
        <v>730</v>
      </c>
      <c r="AK53" s="281"/>
      <c r="AL53" s="281"/>
      <c r="AM53" s="281">
        <v>389</v>
      </c>
      <c r="AN53" s="281"/>
      <c r="AO53" s="281"/>
      <c r="AP53" s="281">
        <v>341</v>
      </c>
      <c r="AQ53" s="281"/>
      <c r="AR53" s="281"/>
    </row>
    <row r="54" spans="1:45" ht="10.5" customHeight="1" x14ac:dyDescent="0.2">
      <c r="A54" s="140"/>
      <c r="B54" s="140"/>
      <c r="C54" s="140"/>
      <c r="D54" s="36"/>
      <c r="E54" s="7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140"/>
    </row>
    <row r="55" spans="1:45" s="149" customFormat="1" ht="17.25" customHeight="1" x14ac:dyDescent="0.2">
      <c r="A55" s="190" t="s">
        <v>71</v>
      </c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</row>
    <row r="56" spans="1:45" ht="12" customHeight="1" x14ac:dyDescent="0.2"/>
    <row r="57" spans="1:45" ht="12" customHeight="1" x14ac:dyDescent="0.2"/>
    <row r="58" spans="1:45" ht="12" customHeight="1" x14ac:dyDescent="0.2"/>
    <row r="59" spans="1:45" ht="12" customHeight="1" x14ac:dyDescent="0.2"/>
    <row r="60" spans="1:45" ht="12" customHeight="1" x14ac:dyDescent="0.2"/>
    <row r="61" spans="1:45" ht="12" customHeight="1" x14ac:dyDescent="0.2"/>
    <row r="62" spans="1:45" ht="12" customHeight="1" x14ac:dyDescent="0.2"/>
    <row r="63" spans="1:45" ht="12" customHeight="1" x14ac:dyDescent="0.2"/>
    <row r="64" spans="1:4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</sheetData>
  <mergeCells count="294">
    <mergeCell ref="AK19:AM19"/>
    <mergeCell ref="AJ51:AL51"/>
    <mergeCell ref="AM51:AO51"/>
    <mergeCell ref="AP51:AR51"/>
    <mergeCell ref="A51:D51"/>
    <mergeCell ref="E51:F51"/>
    <mergeCell ref="G51:H51"/>
    <mergeCell ref="I51:N51"/>
    <mergeCell ref="O51:T51"/>
    <mergeCell ref="U51:Z51"/>
    <mergeCell ref="AA51:AC51"/>
    <mergeCell ref="AD51:AF51"/>
    <mergeCell ref="AG51:AI51"/>
    <mergeCell ref="O50:T50"/>
    <mergeCell ref="AO28:AQ28"/>
    <mergeCell ref="AK28:AM28"/>
    <mergeCell ref="AG27:AI27"/>
    <mergeCell ref="AK30:AM30"/>
    <mergeCell ref="AG30:AI30"/>
    <mergeCell ref="AP48:AR48"/>
    <mergeCell ref="AK27:AM27"/>
    <mergeCell ref="AB27:AE27"/>
    <mergeCell ref="AB28:AE28"/>
    <mergeCell ref="AO29:AQ29"/>
    <mergeCell ref="A13:F14"/>
    <mergeCell ref="G13:J14"/>
    <mergeCell ref="K14:N14"/>
    <mergeCell ref="K13:V13"/>
    <mergeCell ref="W13:AF13"/>
    <mergeCell ref="W14:AA14"/>
    <mergeCell ref="AB14:AF14"/>
    <mergeCell ref="B29:F29"/>
    <mergeCell ref="A30:F30"/>
    <mergeCell ref="A23:F23"/>
    <mergeCell ref="B24:F24"/>
    <mergeCell ref="A25:F25"/>
    <mergeCell ref="B26:F26"/>
    <mergeCell ref="A27:F27"/>
    <mergeCell ref="B28:F28"/>
    <mergeCell ref="W22:Z22"/>
    <mergeCell ref="K30:M30"/>
    <mergeCell ref="O27:Q27"/>
    <mergeCell ref="A19:F19"/>
    <mergeCell ref="G19:I19"/>
    <mergeCell ref="K19:M19"/>
    <mergeCell ref="O19:Q19"/>
    <mergeCell ref="S19:U19"/>
    <mergeCell ref="W19:Z19"/>
    <mergeCell ref="A16:F16"/>
    <mergeCell ref="A17:F17"/>
    <mergeCell ref="A21:F21"/>
    <mergeCell ref="W24:Z24"/>
    <mergeCell ref="AB24:AE24"/>
    <mergeCell ref="AO26:AQ26"/>
    <mergeCell ref="AK26:AM26"/>
    <mergeCell ref="AG26:AI26"/>
    <mergeCell ref="W17:Z17"/>
    <mergeCell ref="AB17:AE17"/>
    <mergeCell ref="AB25:AE25"/>
    <mergeCell ref="AO21:AQ21"/>
    <mergeCell ref="W25:Z25"/>
    <mergeCell ref="W16:Z16"/>
    <mergeCell ref="AB16:AE16"/>
    <mergeCell ref="W23:Z23"/>
    <mergeCell ref="AB22:AE22"/>
    <mergeCell ref="AK25:AM25"/>
    <mergeCell ref="K16:M16"/>
    <mergeCell ref="G16:I16"/>
    <mergeCell ref="K23:M23"/>
    <mergeCell ref="S23:U23"/>
    <mergeCell ref="AO23:AQ23"/>
    <mergeCell ref="AG19:AI19"/>
    <mergeCell ref="A55:AR55"/>
    <mergeCell ref="AG53:AI53"/>
    <mergeCell ref="AP49:AR49"/>
    <mergeCell ref="AJ49:AL49"/>
    <mergeCell ref="AM49:AO49"/>
    <mergeCell ref="AJ53:AL53"/>
    <mergeCell ref="AP53:AR53"/>
    <mergeCell ref="AA53:AC53"/>
    <mergeCell ref="AD49:AF49"/>
    <mergeCell ref="AG49:AI49"/>
    <mergeCell ref="A50:D50"/>
    <mergeCell ref="E50:F50"/>
    <mergeCell ref="G50:H50"/>
    <mergeCell ref="AM53:AO53"/>
    <mergeCell ref="A53:D53"/>
    <mergeCell ref="I53:N53"/>
    <mergeCell ref="O53:T53"/>
    <mergeCell ref="U53:Z53"/>
    <mergeCell ref="E53:F53"/>
    <mergeCell ref="G53:H53"/>
    <mergeCell ref="I50:N50"/>
    <mergeCell ref="G49:H49"/>
    <mergeCell ref="AA49:AC49"/>
    <mergeCell ref="AM50:AO50"/>
    <mergeCell ref="AB30:AE30"/>
    <mergeCell ref="AP46:AR46"/>
    <mergeCell ref="AJ44:AR45"/>
    <mergeCell ref="AB34:AE34"/>
    <mergeCell ref="AB29:AE29"/>
    <mergeCell ref="AG29:AI29"/>
    <mergeCell ref="AK31:AM31"/>
    <mergeCell ref="AO31:AQ31"/>
    <mergeCell ref="AO30:AQ30"/>
    <mergeCell ref="AG31:AI31"/>
    <mergeCell ref="AK32:AM32"/>
    <mergeCell ref="AO32:AQ32"/>
    <mergeCell ref="AG32:AI32"/>
    <mergeCell ref="AO34:AQ34"/>
    <mergeCell ref="AO33:AQ33"/>
    <mergeCell ref="G28:I28"/>
    <mergeCell ref="O28:Q28"/>
    <mergeCell ref="G35:I35"/>
    <mergeCell ref="U46:Z46"/>
    <mergeCell ref="U48:Z48"/>
    <mergeCell ref="I44:Z44"/>
    <mergeCell ref="U45:Z45"/>
    <mergeCell ref="AA48:AC48"/>
    <mergeCell ref="AD48:AF48"/>
    <mergeCell ref="O45:T45"/>
    <mergeCell ref="I46:N46"/>
    <mergeCell ref="O46:T46"/>
    <mergeCell ref="AA44:AI45"/>
    <mergeCell ref="W38:Z38"/>
    <mergeCell ref="AB38:AE38"/>
    <mergeCell ref="AG35:AI35"/>
    <mergeCell ref="K29:M29"/>
    <mergeCell ref="S31:U31"/>
    <mergeCell ref="G32:I32"/>
    <mergeCell ref="O32:Q32"/>
    <mergeCell ref="G31:I31"/>
    <mergeCell ref="K34:M34"/>
    <mergeCell ref="S34:U34"/>
    <mergeCell ref="S33:U33"/>
    <mergeCell ref="G33:I33"/>
    <mergeCell ref="K32:M32"/>
    <mergeCell ref="K31:M31"/>
    <mergeCell ref="S29:U29"/>
    <mergeCell ref="C35:F35"/>
    <mergeCell ref="B31:F31"/>
    <mergeCell ref="C32:F32"/>
    <mergeCell ref="C33:F33"/>
    <mergeCell ref="B34:F34"/>
    <mergeCell ref="AM48:AO48"/>
    <mergeCell ref="AG48:AI48"/>
    <mergeCell ref="E48:F48"/>
    <mergeCell ref="A39:AR39"/>
    <mergeCell ref="AO35:AQ35"/>
    <mergeCell ref="AG34:AI34"/>
    <mergeCell ref="W34:Z34"/>
    <mergeCell ref="E44:F46"/>
    <mergeCell ref="G44:H46"/>
    <mergeCell ref="AD46:AF46"/>
    <mergeCell ref="G38:I38"/>
    <mergeCell ref="K38:M38"/>
    <mergeCell ref="O38:Q38"/>
    <mergeCell ref="S38:U38"/>
    <mergeCell ref="A37:AR37"/>
    <mergeCell ref="AG38:AI38"/>
    <mergeCell ref="AK35:AM35"/>
    <mergeCell ref="G34:I34"/>
    <mergeCell ref="O34:Q34"/>
    <mergeCell ref="AM46:AO46"/>
    <mergeCell ref="I49:N49"/>
    <mergeCell ref="O49:T49"/>
    <mergeCell ref="U49:Z49"/>
    <mergeCell ref="I48:N48"/>
    <mergeCell ref="O48:T48"/>
    <mergeCell ref="G48:H48"/>
    <mergeCell ref="A48:D48"/>
    <mergeCell ref="AJ48:AL48"/>
    <mergeCell ref="A49:D49"/>
    <mergeCell ref="E49:F49"/>
    <mergeCell ref="U50:Z50"/>
    <mergeCell ref="AD53:AF53"/>
    <mergeCell ref="AJ46:AL46"/>
    <mergeCell ref="AG46:AI46"/>
    <mergeCell ref="G21:I21"/>
    <mergeCell ref="W26:Z26"/>
    <mergeCell ref="S27:U27"/>
    <mergeCell ref="K28:M28"/>
    <mergeCell ref="AD50:AF50"/>
    <mergeCell ref="AG50:AI50"/>
    <mergeCell ref="AJ50:AL50"/>
    <mergeCell ref="W31:Z31"/>
    <mergeCell ref="AB31:AE31"/>
    <mergeCell ref="G27:I27"/>
    <mergeCell ref="AB26:AE26"/>
    <mergeCell ref="AG28:AI28"/>
    <mergeCell ref="AK38:AM38"/>
    <mergeCell ref="W32:Z32"/>
    <mergeCell ref="W27:Z27"/>
    <mergeCell ref="W28:Z28"/>
    <mergeCell ref="AA46:AC46"/>
    <mergeCell ref="A41:AR41"/>
    <mergeCell ref="A44:D46"/>
    <mergeCell ref="I45:N45"/>
    <mergeCell ref="S28:U28"/>
    <mergeCell ref="AK23:AM23"/>
    <mergeCell ref="AO24:AQ24"/>
    <mergeCell ref="AK24:AM24"/>
    <mergeCell ref="AO38:AQ38"/>
    <mergeCell ref="AB32:AE32"/>
    <mergeCell ref="W30:Z30"/>
    <mergeCell ref="O30:Q30"/>
    <mergeCell ref="G25:I25"/>
    <mergeCell ref="O25:Q25"/>
    <mergeCell ref="K25:M25"/>
    <mergeCell ref="S26:U26"/>
    <mergeCell ref="S25:U25"/>
    <mergeCell ref="O24:Q24"/>
    <mergeCell ref="G23:I23"/>
    <mergeCell ref="O23:Q23"/>
    <mergeCell ref="G24:I24"/>
    <mergeCell ref="G26:I26"/>
    <mergeCell ref="O26:Q26"/>
    <mergeCell ref="AO27:AQ27"/>
    <mergeCell ref="O35:Q35"/>
    <mergeCell ref="O31:Q31"/>
    <mergeCell ref="K27:M27"/>
    <mergeCell ref="K26:M26"/>
    <mergeCell ref="AO14:AR14"/>
    <mergeCell ref="AG13:AR13"/>
    <mergeCell ref="AB23:AE23"/>
    <mergeCell ref="AG16:AI16"/>
    <mergeCell ref="W29:Z29"/>
    <mergeCell ref="AO16:AQ16"/>
    <mergeCell ref="AO17:AQ17"/>
    <mergeCell ref="AK21:AM21"/>
    <mergeCell ref="AK17:AM17"/>
    <mergeCell ref="AB20:AE20"/>
    <mergeCell ref="AG21:AI21"/>
    <mergeCell ref="AB18:AE18"/>
    <mergeCell ref="AG18:AI18"/>
    <mergeCell ref="AK18:AM18"/>
    <mergeCell ref="AO18:AQ18"/>
    <mergeCell ref="AG23:AI23"/>
    <mergeCell ref="AG24:AI24"/>
    <mergeCell ref="AO25:AQ25"/>
    <mergeCell ref="AG25:AI25"/>
    <mergeCell ref="AG14:AJ14"/>
    <mergeCell ref="AK14:AN14"/>
    <mergeCell ref="AO19:AQ19"/>
    <mergeCell ref="AB19:AE19"/>
    <mergeCell ref="AK29:AM29"/>
    <mergeCell ref="A1:AR1"/>
    <mergeCell ref="A3:AR3"/>
    <mergeCell ref="A5:AR5"/>
    <mergeCell ref="A6:AR6"/>
    <mergeCell ref="A8:AR8"/>
    <mergeCell ref="K24:M24"/>
    <mergeCell ref="S24:U24"/>
    <mergeCell ref="AK16:AM16"/>
    <mergeCell ref="S16:U16"/>
    <mergeCell ref="AG17:AI17"/>
    <mergeCell ref="K21:M21"/>
    <mergeCell ref="O16:Q16"/>
    <mergeCell ref="S21:U21"/>
    <mergeCell ref="O21:Q21"/>
    <mergeCell ref="K17:M17"/>
    <mergeCell ref="AB21:AE21"/>
    <mergeCell ref="S17:U17"/>
    <mergeCell ref="W20:Z20"/>
    <mergeCell ref="W21:Z21"/>
    <mergeCell ref="A10:AR10"/>
    <mergeCell ref="G17:I17"/>
    <mergeCell ref="O17:Q17"/>
    <mergeCell ref="O14:R14"/>
    <mergeCell ref="S14:V14"/>
    <mergeCell ref="AP50:AR50"/>
    <mergeCell ref="A18:F18"/>
    <mergeCell ref="G18:I18"/>
    <mergeCell ref="K18:M18"/>
    <mergeCell ref="O18:Q18"/>
    <mergeCell ref="S18:U18"/>
    <mergeCell ref="W18:Z18"/>
    <mergeCell ref="W35:Z35"/>
    <mergeCell ref="S35:U35"/>
    <mergeCell ref="K35:M35"/>
    <mergeCell ref="AK33:AM33"/>
    <mergeCell ref="AG33:AI33"/>
    <mergeCell ref="AB33:AE33"/>
    <mergeCell ref="W33:Z33"/>
    <mergeCell ref="K33:M33"/>
    <mergeCell ref="AK34:AM34"/>
    <mergeCell ref="AB35:AE35"/>
    <mergeCell ref="G29:I29"/>
    <mergeCell ref="O29:Q29"/>
    <mergeCell ref="O33:Q33"/>
    <mergeCell ref="S30:U30"/>
    <mergeCell ref="S32:U32"/>
    <mergeCell ref="G30:I30"/>
    <mergeCell ref="AA50:AC5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0"/>
  </sheetPr>
  <dimension ref="A1:CX65"/>
  <sheetViews>
    <sheetView showGridLines="0" zoomScale="99" zoomScaleNormal="99" workbookViewId="0">
      <pane ySplit="9" topLeftCell="A10" activePane="bottomLeft" state="frozen"/>
      <selection pane="bottomLeft" sqref="A1:AU1"/>
    </sheetView>
  </sheetViews>
  <sheetFormatPr defaultColWidth="2" defaultRowHeight="18" customHeight="1" x14ac:dyDescent="0.2"/>
  <cols>
    <col min="1" max="9" width="2" style="29" customWidth="1"/>
    <col min="10" max="10" width="1.36328125" style="29" customWidth="1"/>
    <col min="11" max="11" width="2.90625" style="29" customWidth="1"/>
    <col min="12" max="12" width="0.90625" style="29" customWidth="1"/>
    <col min="13" max="14" width="2" style="29" customWidth="1"/>
    <col min="15" max="15" width="1.453125" style="29" customWidth="1"/>
    <col min="16" max="16" width="1.36328125" style="29" customWidth="1"/>
    <col min="17" max="17" width="0.90625" style="29" customWidth="1"/>
    <col min="18" max="18" width="2" style="29" customWidth="1"/>
    <col min="19" max="19" width="1.6328125" style="29" customWidth="1"/>
    <col min="20" max="20" width="0.7265625" style="29" customWidth="1"/>
    <col min="21" max="21" width="2" style="29" customWidth="1"/>
    <col min="22" max="22" width="0.90625" style="29" customWidth="1"/>
    <col min="23" max="23" width="6.26953125" style="29" customWidth="1"/>
    <col min="24" max="24" width="0.90625" style="29" customWidth="1"/>
    <col min="25" max="25" width="2" style="29" customWidth="1"/>
    <col min="26" max="26" width="3.453125" style="29" customWidth="1"/>
    <col min="27" max="27" width="1.08984375" style="29" customWidth="1"/>
    <col min="28" max="30" width="2" style="29" customWidth="1"/>
    <col min="31" max="31" width="2.90625" style="29" customWidth="1"/>
    <col min="32" max="32" width="0.90625" style="29" customWidth="1"/>
    <col min="33" max="35" width="2" style="29" customWidth="1"/>
    <col min="36" max="36" width="2.90625" style="29" customWidth="1"/>
    <col min="37" max="37" width="0.90625" style="29" customWidth="1"/>
    <col min="38" max="40" width="2" style="29" customWidth="1"/>
    <col min="41" max="41" width="2.90625" style="29" customWidth="1"/>
    <col min="42" max="42" width="0.90625" style="29" customWidth="1"/>
    <col min="43" max="45" width="2" style="29" customWidth="1"/>
    <col min="46" max="46" width="2.90625" style="29" customWidth="1"/>
    <col min="47" max="47" width="0.90625" style="29" customWidth="1"/>
    <col min="48" max="48" width="0.7265625" style="29" customWidth="1"/>
    <col min="49" max="50" width="2.08984375" style="29" customWidth="1"/>
    <col min="51" max="51" width="4.6328125" style="29" customWidth="1"/>
    <col min="52" max="52" width="0.90625" style="29" customWidth="1"/>
    <col min="53" max="54" width="2.08984375" style="29" customWidth="1"/>
    <col min="55" max="55" width="4.6328125" style="29" customWidth="1"/>
    <col min="56" max="56" width="0.90625" style="29" customWidth="1"/>
    <col min="57" max="58" width="2.08984375" style="29" customWidth="1"/>
    <col min="59" max="59" width="4.6328125" style="29" customWidth="1"/>
    <col min="60" max="60" width="0.90625" style="29" customWidth="1"/>
    <col min="61" max="62" width="2.08984375" style="29" customWidth="1"/>
    <col min="63" max="63" width="4.6328125" style="29" customWidth="1"/>
    <col min="64" max="64" width="0.90625" style="29" customWidth="1"/>
    <col min="65" max="66" width="2.08984375" style="29" customWidth="1"/>
    <col min="67" max="67" width="4.6328125" style="29" customWidth="1"/>
    <col min="68" max="68" width="0.90625" style="29" customWidth="1"/>
    <col min="69" max="70" width="2.08984375" style="29" customWidth="1"/>
    <col min="71" max="71" width="4.6328125" style="29" customWidth="1"/>
    <col min="72" max="73" width="0.90625" style="29" customWidth="1"/>
    <col min="74" max="75" width="2.08984375" style="29" customWidth="1"/>
    <col min="76" max="76" width="3.36328125" style="29" customWidth="1"/>
    <col min="77" max="77" width="2.36328125" style="29" customWidth="1"/>
    <col min="78" max="79" width="2.08984375" style="29" customWidth="1"/>
    <col min="80" max="80" width="3.36328125" style="29" customWidth="1"/>
    <col min="81" max="81" width="0.90625" style="29" customWidth="1"/>
    <col min="82" max="83" width="2.08984375" style="29" customWidth="1"/>
    <col min="84" max="84" width="3.36328125" style="29" customWidth="1"/>
    <col min="85" max="85" width="0.90625" style="29" customWidth="1"/>
    <col min="86" max="86" width="0.7265625" style="29" customWidth="1"/>
    <col min="87" max="88" width="2" style="29"/>
    <col min="89" max="101" width="2" style="29" customWidth="1"/>
    <col min="102" max="16384" width="2" style="29"/>
  </cols>
  <sheetData>
    <row r="1" spans="1:102" ht="15.75" customHeight="1" x14ac:dyDescent="0.2">
      <c r="A1" s="238" t="s">
        <v>243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W1" s="161" t="s">
        <v>244</v>
      </c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</row>
    <row r="2" spans="1:102" ht="11.25" customHeight="1" x14ac:dyDescent="0.2"/>
    <row r="3" spans="1:102" ht="18" customHeight="1" x14ac:dyDescent="0.2">
      <c r="A3" s="249" t="s">
        <v>191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W3" s="248" t="s">
        <v>192</v>
      </c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</row>
    <row r="4" spans="1:102" ht="11.25" customHeight="1" x14ac:dyDescent="0.2">
      <c r="W4" s="26"/>
      <c r="X4" s="30"/>
      <c r="Y4" s="30"/>
      <c r="BI4" s="210" t="s">
        <v>110</v>
      </c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</row>
    <row r="5" spans="1:102" ht="2.2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25"/>
      <c r="CI5" s="25"/>
      <c r="CJ5" s="25"/>
    </row>
    <row r="6" spans="1:102" ht="15" customHeight="1" x14ac:dyDescent="0.2">
      <c r="A6" s="171" t="s">
        <v>193</v>
      </c>
      <c r="B6" s="180"/>
      <c r="C6" s="180"/>
      <c r="D6" s="180"/>
      <c r="E6" s="180"/>
      <c r="F6" s="180"/>
      <c r="G6" s="180"/>
      <c r="H6" s="180" t="s">
        <v>50</v>
      </c>
      <c r="I6" s="180"/>
      <c r="J6" s="180"/>
      <c r="K6" s="180"/>
      <c r="L6" s="180"/>
      <c r="M6" s="180" t="s">
        <v>67</v>
      </c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 t="s">
        <v>194</v>
      </c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69"/>
      <c r="AW6" s="171" t="s">
        <v>114</v>
      </c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 t="s">
        <v>51</v>
      </c>
      <c r="BR6" s="180"/>
      <c r="BS6" s="180"/>
      <c r="BT6" s="180"/>
      <c r="BU6" s="180"/>
      <c r="BV6" s="180"/>
      <c r="BW6" s="180"/>
      <c r="BX6" s="180"/>
      <c r="BY6" s="180"/>
      <c r="BZ6" s="180" t="s">
        <v>97</v>
      </c>
      <c r="CA6" s="180"/>
      <c r="CB6" s="180"/>
      <c r="CC6" s="169"/>
      <c r="CD6" s="171"/>
      <c r="CE6" s="180"/>
      <c r="CF6" s="180"/>
      <c r="CG6" s="169"/>
      <c r="CH6" s="25"/>
      <c r="CI6" s="25"/>
      <c r="CJ6" s="25"/>
    </row>
    <row r="7" spans="1:102" ht="15" customHeight="1" x14ac:dyDescent="0.2">
      <c r="A7" s="171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 t="s">
        <v>20</v>
      </c>
      <c r="N7" s="180"/>
      <c r="O7" s="180"/>
      <c r="P7" s="180"/>
      <c r="Q7" s="180"/>
      <c r="R7" s="239" t="s">
        <v>5</v>
      </c>
      <c r="S7" s="253"/>
      <c r="T7" s="253"/>
      <c r="U7" s="253"/>
      <c r="V7" s="240"/>
      <c r="W7" s="239" t="s">
        <v>6</v>
      </c>
      <c r="X7" s="240"/>
      <c r="Y7" s="203" t="s">
        <v>111</v>
      </c>
      <c r="Z7" s="243"/>
      <c r="AA7" s="244"/>
      <c r="AB7" s="180" t="s">
        <v>20</v>
      </c>
      <c r="AC7" s="180"/>
      <c r="AD7" s="180"/>
      <c r="AE7" s="180"/>
      <c r="AF7" s="180"/>
      <c r="AG7" s="180" t="s">
        <v>55</v>
      </c>
      <c r="AH7" s="180"/>
      <c r="AI7" s="180"/>
      <c r="AJ7" s="180"/>
      <c r="AK7" s="180"/>
      <c r="AL7" s="180" t="s">
        <v>56</v>
      </c>
      <c r="AM7" s="180"/>
      <c r="AN7" s="180"/>
      <c r="AO7" s="180"/>
      <c r="AP7" s="180"/>
      <c r="AQ7" s="180" t="s">
        <v>100</v>
      </c>
      <c r="AR7" s="180"/>
      <c r="AS7" s="180"/>
      <c r="AT7" s="180"/>
      <c r="AU7" s="169"/>
      <c r="AV7" s="32"/>
      <c r="AW7" s="180" t="s">
        <v>101</v>
      </c>
      <c r="AX7" s="180"/>
      <c r="AY7" s="180"/>
      <c r="AZ7" s="180"/>
      <c r="BA7" s="180" t="s">
        <v>102</v>
      </c>
      <c r="BB7" s="180"/>
      <c r="BC7" s="180"/>
      <c r="BD7" s="180"/>
      <c r="BE7" s="180" t="s">
        <v>103</v>
      </c>
      <c r="BF7" s="180"/>
      <c r="BG7" s="180"/>
      <c r="BH7" s="180"/>
      <c r="BI7" s="180" t="s">
        <v>195</v>
      </c>
      <c r="BJ7" s="180"/>
      <c r="BK7" s="180"/>
      <c r="BL7" s="180"/>
      <c r="BM7" s="180" t="s">
        <v>196</v>
      </c>
      <c r="BN7" s="180"/>
      <c r="BO7" s="180"/>
      <c r="BP7" s="180"/>
      <c r="BQ7" s="203" t="s">
        <v>70</v>
      </c>
      <c r="BR7" s="243"/>
      <c r="BS7" s="243"/>
      <c r="BT7" s="243"/>
      <c r="BU7" s="244"/>
      <c r="BV7" s="180" t="s">
        <v>53</v>
      </c>
      <c r="BW7" s="180"/>
      <c r="BX7" s="180"/>
      <c r="BY7" s="180"/>
      <c r="BZ7" s="180"/>
      <c r="CA7" s="180"/>
      <c r="CB7" s="180"/>
      <c r="CC7" s="169"/>
      <c r="CD7" s="171"/>
      <c r="CE7" s="180"/>
      <c r="CF7" s="180"/>
      <c r="CG7" s="169"/>
      <c r="CH7" s="25"/>
      <c r="CI7" s="25"/>
      <c r="CJ7" s="25"/>
    </row>
    <row r="8" spans="1:102" ht="15" customHeight="1" x14ac:dyDescent="0.2">
      <c r="A8" s="171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241"/>
      <c r="S8" s="254"/>
      <c r="T8" s="254"/>
      <c r="U8" s="254"/>
      <c r="V8" s="242"/>
      <c r="W8" s="241"/>
      <c r="X8" s="242"/>
      <c r="Y8" s="245"/>
      <c r="Z8" s="246"/>
      <c r="AA8" s="247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69"/>
      <c r="AV8" s="18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250"/>
      <c r="BR8" s="251"/>
      <c r="BS8" s="251"/>
      <c r="BT8" s="251"/>
      <c r="BU8" s="252"/>
      <c r="BV8" s="180"/>
      <c r="BW8" s="180"/>
      <c r="BX8" s="180"/>
      <c r="BY8" s="180"/>
      <c r="BZ8" s="180"/>
      <c r="CA8" s="180"/>
      <c r="CB8" s="180"/>
      <c r="CC8" s="180"/>
      <c r="CD8" s="180" t="s">
        <v>197</v>
      </c>
      <c r="CE8" s="180"/>
      <c r="CF8" s="180"/>
      <c r="CG8" s="169"/>
      <c r="CH8" s="25"/>
      <c r="CI8" s="25"/>
      <c r="CJ8" s="25"/>
    </row>
    <row r="9" spans="1:102" ht="3" customHeight="1" x14ac:dyDescent="0.2">
      <c r="A9" s="32"/>
      <c r="B9" s="32"/>
      <c r="C9" s="32"/>
      <c r="D9" s="32"/>
      <c r="E9" s="32"/>
      <c r="F9" s="32"/>
      <c r="G9" s="44"/>
      <c r="CH9" s="25"/>
      <c r="CI9" s="25"/>
      <c r="CJ9" s="25"/>
    </row>
    <row r="10" spans="1:102" ht="13.5" customHeight="1" x14ac:dyDescent="0.2">
      <c r="A10" s="220" t="s">
        <v>59</v>
      </c>
      <c r="B10" s="220"/>
      <c r="C10" s="220"/>
      <c r="D10" s="220"/>
      <c r="E10" s="220"/>
      <c r="F10" s="220"/>
      <c r="G10" s="221"/>
      <c r="H10" s="207"/>
      <c r="I10" s="208"/>
      <c r="J10" s="208"/>
      <c r="K10" s="208"/>
      <c r="L10" s="25"/>
      <c r="M10" s="208"/>
      <c r="N10" s="208"/>
      <c r="O10" s="208"/>
      <c r="P10" s="208"/>
      <c r="Q10" s="25"/>
      <c r="R10" s="208"/>
      <c r="S10" s="208"/>
      <c r="T10" s="208"/>
      <c r="U10" s="208"/>
      <c r="V10" s="25"/>
      <c r="W10" s="25"/>
      <c r="X10" s="25"/>
      <c r="Y10" s="174"/>
      <c r="Z10" s="174"/>
      <c r="AA10" s="25"/>
      <c r="AB10" s="208"/>
      <c r="AC10" s="208"/>
      <c r="AD10" s="208"/>
      <c r="AE10" s="208"/>
      <c r="AF10" s="25"/>
      <c r="AG10" s="208"/>
      <c r="AH10" s="208"/>
      <c r="AI10" s="208"/>
      <c r="AJ10" s="208"/>
      <c r="AK10" s="25"/>
      <c r="AL10" s="208"/>
      <c r="AM10" s="208"/>
      <c r="AN10" s="208"/>
      <c r="AO10" s="208"/>
      <c r="AP10" s="25"/>
      <c r="AQ10" s="208"/>
      <c r="AR10" s="208"/>
      <c r="AS10" s="208"/>
      <c r="AT10" s="208"/>
      <c r="AU10" s="25"/>
      <c r="AV10" s="25"/>
      <c r="AW10" s="208"/>
      <c r="AX10" s="208"/>
      <c r="AY10" s="208"/>
      <c r="AZ10" s="25"/>
      <c r="BA10" s="208"/>
      <c r="BB10" s="208"/>
      <c r="BC10" s="208"/>
      <c r="BD10" s="25"/>
      <c r="BE10" s="208"/>
      <c r="BF10" s="208"/>
      <c r="BG10" s="208"/>
      <c r="BH10" s="25"/>
      <c r="BI10" s="208"/>
      <c r="BJ10" s="208"/>
      <c r="BK10" s="208"/>
      <c r="BL10" s="25"/>
      <c r="BM10" s="208"/>
      <c r="BN10" s="208"/>
      <c r="BO10" s="208"/>
      <c r="BP10" s="25"/>
      <c r="BQ10" s="208"/>
      <c r="BR10" s="208"/>
      <c r="BS10" s="208"/>
      <c r="BT10" s="25"/>
      <c r="BU10" s="25"/>
      <c r="BV10" s="208"/>
      <c r="BW10" s="208"/>
      <c r="BX10" s="208"/>
      <c r="BY10" s="25"/>
      <c r="BZ10" s="208"/>
      <c r="CA10" s="208"/>
      <c r="CB10" s="208"/>
      <c r="CC10" s="25"/>
      <c r="CD10" s="208"/>
      <c r="CE10" s="208"/>
      <c r="CF10" s="208"/>
      <c r="CH10" s="25"/>
      <c r="CI10" s="25"/>
      <c r="CJ10" s="25"/>
    </row>
    <row r="11" spans="1:102" ht="14.25" customHeight="1" x14ac:dyDescent="0.2">
      <c r="A11" s="45"/>
      <c r="B11" s="155" t="s">
        <v>214</v>
      </c>
      <c r="C11" s="155"/>
      <c r="D11" s="155"/>
      <c r="E11" s="155"/>
      <c r="F11" s="155"/>
      <c r="G11" s="185"/>
      <c r="H11" s="207">
        <v>24</v>
      </c>
      <c r="I11" s="208"/>
      <c r="J11" s="208"/>
      <c r="K11" s="208"/>
      <c r="L11" s="83"/>
      <c r="M11" s="208">
        <v>351</v>
      </c>
      <c r="N11" s="208"/>
      <c r="O11" s="208"/>
      <c r="P11" s="208"/>
      <c r="Q11" s="83"/>
      <c r="R11" s="208">
        <v>284</v>
      </c>
      <c r="S11" s="208"/>
      <c r="T11" s="208"/>
      <c r="U11" s="208"/>
      <c r="V11" s="83"/>
      <c r="W11" s="83">
        <v>11</v>
      </c>
      <c r="X11" s="83"/>
      <c r="Y11" s="174">
        <v>56</v>
      </c>
      <c r="Z11" s="174"/>
      <c r="AA11" s="83"/>
      <c r="AB11" s="154">
        <v>8078</v>
      </c>
      <c r="AC11" s="154"/>
      <c r="AD11" s="154"/>
      <c r="AE11" s="154"/>
      <c r="AF11" s="83"/>
      <c r="AG11" s="154">
        <v>4087</v>
      </c>
      <c r="AH11" s="154"/>
      <c r="AI11" s="154"/>
      <c r="AJ11" s="154"/>
      <c r="AK11" s="83"/>
      <c r="AL11" s="154">
        <v>3991</v>
      </c>
      <c r="AM11" s="154"/>
      <c r="AN11" s="154"/>
      <c r="AO11" s="154"/>
      <c r="AP11" s="83"/>
      <c r="AQ11" s="154">
        <v>1358</v>
      </c>
      <c r="AR11" s="154"/>
      <c r="AS11" s="154"/>
      <c r="AT11" s="154"/>
      <c r="AU11" s="83"/>
      <c r="AV11" s="83"/>
      <c r="AW11" s="154">
        <v>1385</v>
      </c>
      <c r="AX11" s="154"/>
      <c r="AY11" s="154"/>
      <c r="AZ11" s="83"/>
      <c r="BA11" s="154">
        <v>1377</v>
      </c>
      <c r="BB11" s="154"/>
      <c r="BC11" s="154"/>
      <c r="BD11" s="83"/>
      <c r="BE11" s="154">
        <v>1288</v>
      </c>
      <c r="BF11" s="154"/>
      <c r="BG11" s="154"/>
      <c r="BH11" s="83"/>
      <c r="BI11" s="154">
        <v>1361</v>
      </c>
      <c r="BJ11" s="154"/>
      <c r="BK11" s="154"/>
      <c r="BL11" s="83"/>
      <c r="BM11" s="154">
        <v>1309</v>
      </c>
      <c r="BN11" s="154"/>
      <c r="BO11" s="154"/>
      <c r="BP11" s="83"/>
      <c r="BQ11" s="154">
        <v>517</v>
      </c>
      <c r="BR11" s="154"/>
      <c r="BS11" s="154"/>
      <c r="BT11" s="83"/>
      <c r="BU11" s="83"/>
      <c r="BV11" s="154">
        <v>35</v>
      </c>
      <c r="BW11" s="154"/>
      <c r="BX11" s="154"/>
      <c r="BY11" s="83"/>
      <c r="BZ11" s="154">
        <v>72</v>
      </c>
      <c r="CA11" s="154"/>
      <c r="CB11" s="154"/>
      <c r="CC11" s="83"/>
      <c r="CD11" s="154">
        <v>29</v>
      </c>
      <c r="CE11" s="154"/>
      <c r="CF11" s="154"/>
      <c r="CG11" s="25"/>
      <c r="CH11" s="25"/>
      <c r="CI11" s="25"/>
      <c r="CJ11" s="25"/>
    </row>
    <row r="12" spans="1:102" ht="14.25" customHeight="1" x14ac:dyDescent="0.2">
      <c r="A12" s="45"/>
      <c r="B12" s="155" t="s">
        <v>218</v>
      </c>
      <c r="C12" s="155"/>
      <c r="D12" s="155"/>
      <c r="E12" s="155"/>
      <c r="F12" s="155"/>
      <c r="G12" s="185"/>
      <c r="H12" s="207">
        <v>24</v>
      </c>
      <c r="I12" s="208"/>
      <c r="J12" s="208"/>
      <c r="K12" s="208"/>
      <c r="L12" s="83"/>
      <c r="M12" s="208">
        <v>356</v>
      </c>
      <c r="N12" s="208"/>
      <c r="O12" s="208"/>
      <c r="P12" s="208"/>
      <c r="Q12" s="83"/>
      <c r="R12" s="208">
        <v>287</v>
      </c>
      <c r="S12" s="208"/>
      <c r="T12" s="208"/>
      <c r="U12" s="208"/>
      <c r="V12" s="83"/>
      <c r="W12" s="83">
        <v>10</v>
      </c>
      <c r="X12" s="83"/>
      <c r="Y12" s="174">
        <v>59</v>
      </c>
      <c r="Z12" s="174"/>
      <c r="AA12" s="83"/>
      <c r="AB12" s="154">
        <v>8022</v>
      </c>
      <c r="AC12" s="154"/>
      <c r="AD12" s="154"/>
      <c r="AE12" s="154"/>
      <c r="AF12" s="83"/>
      <c r="AG12" s="154">
        <v>4082</v>
      </c>
      <c r="AH12" s="154"/>
      <c r="AI12" s="154"/>
      <c r="AJ12" s="154"/>
      <c r="AK12" s="83"/>
      <c r="AL12" s="154">
        <v>3940</v>
      </c>
      <c r="AM12" s="154"/>
      <c r="AN12" s="154"/>
      <c r="AO12" s="154"/>
      <c r="AP12" s="83"/>
      <c r="AQ12" s="154">
        <v>1281</v>
      </c>
      <c r="AR12" s="154"/>
      <c r="AS12" s="154"/>
      <c r="AT12" s="154"/>
      <c r="AU12" s="83"/>
      <c r="AV12" s="83"/>
      <c r="AW12" s="154">
        <v>1347</v>
      </c>
      <c r="AX12" s="154"/>
      <c r="AY12" s="154"/>
      <c r="AZ12" s="83"/>
      <c r="BA12" s="154">
        <v>1371</v>
      </c>
      <c r="BB12" s="154"/>
      <c r="BC12" s="154"/>
      <c r="BD12" s="83"/>
      <c r="BE12" s="154">
        <v>1373</v>
      </c>
      <c r="BF12" s="154"/>
      <c r="BG12" s="154"/>
      <c r="BH12" s="83"/>
      <c r="BI12" s="154">
        <v>1285</v>
      </c>
      <c r="BJ12" s="154"/>
      <c r="BK12" s="154"/>
      <c r="BL12" s="83"/>
      <c r="BM12" s="154">
        <v>1365</v>
      </c>
      <c r="BN12" s="154"/>
      <c r="BO12" s="154"/>
      <c r="BP12" s="83"/>
      <c r="BQ12" s="154">
        <v>526</v>
      </c>
      <c r="BR12" s="154"/>
      <c r="BS12" s="154"/>
      <c r="BT12" s="83"/>
      <c r="BU12" s="83"/>
      <c r="BV12" s="154">
        <v>49</v>
      </c>
      <c r="BW12" s="154"/>
      <c r="BX12" s="154"/>
      <c r="BY12" s="83"/>
      <c r="BZ12" s="154">
        <v>77</v>
      </c>
      <c r="CA12" s="154"/>
      <c r="CB12" s="154"/>
      <c r="CC12" s="83"/>
      <c r="CD12" s="154">
        <v>28</v>
      </c>
      <c r="CE12" s="154"/>
      <c r="CF12" s="154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</row>
    <row r="13" spans="1:102" ht="14.25" customHeight="1" x14ac:dyDescent="0.2">
      <c r="A13" s="45"/>
      <c r="B13" s="155">
        <v>2</v>
      </c>
      <c r="C13" s="155"/>
      <c r="D13" s="155"/>
      <c r="E13" s="155"/>
      <c r="F13" s="155"/>
      <c r="G13" s="185"/>
      <c r="H13" s="207">
        <v>24</v>
      </c>
      <c r="I13" s="208"/>
      <c r="J13" s="208"/>
      <c r="K13" s="208"/>
      <c r="L13" s="83"/>
      <c r="M13" s="208">
        <v>354</v>
      </c>
      <c r="N13" s="208"/>
      <c r="O13" s="208"/>
      <c r="P13" s="208"/>
      <c r="Q13" s="83"/>
      <c r="R13" s="208">
        <v>278</v>
      </c>
      <c r="S13" s="208"/>
      <c r="T13" s="208"/>
      <c r="U13" s="208"/>
      <c r="V13" s="83"/>
      <c r="W13" s="83">
        <v>13</v>
      </c>
      <c r="X13" s="83"/>
      <c r="Y13" s="174">
        <v>63</v>
      </c>
      <c r="Z13" s="174"/>
      <c r="AA13" s="83"/>
      <c r="AB13" s="154">
        <v>7937</v>
      </c>
      <c r="AC13" s="154"/>
      <c r="AD13" s="154"/>
      <c r="AE13" s="154"/>
      <c r="AF13" s="83"/>
      <c r="AG13" s="154">
        <v>4031</v>
      </c>
      <c r="AH13" s="154"/>
      <c r="AI13" s="154"/>
      <c r="AJ13" s="154"/>
      <c r="AK13" s="83"/>
      <c r="AL13" s="154">
        <v>3906</v>
      </c>
      <c r="AM13" s="154"/>
      <c r="AN13" s="154"/>
      <c r="AO13" s="154"/>
      <c r="AP13" s="83"/>
      <c r="AQ13" s="154">
        <v>1295</v>
      </c>
      <c r="AR13" s="154"/>
      <c r="AS13" s="154"/>
      <c r="AT13" s="154"/>
      <c r="AU13" s="83"/>
      <c r="AV13" s="83"/>
      <c r="AW13" s="154">
        <v>1280</v>
      </c>
      <c r="AX13" s="154"/>
      <c r="AY13" s="154"/>
      <c r="AZ13" s="83"/>
      <c r="BA13" s="154">
        <v>1346</v>
      </c>
      <c r="BB13" s="154"/>
      <c r="BC13" s="154"/>
      <c r="BD13" s="83"/>
      <c r="BE13" s="154">
        <v>1373</v>
      </c>
      <c r="BF13" s="154"/>
      <c r="BG13" s="154"/>
      <c r="BH13" s="83"/>
      <c r="BI13" s="154">
        <v>1365</v>
      </c>
      <c r="BJ13" s="154"/>
      <c r="BK13" s="154"/>
      <c r="BL13" s="83"/>
      <c r="BM13" s="154">
        <v>1278</v>
      </c>
      <c r="BN13" s="154"/>
      <c r="BO13" s="154"/>
      <c r="BP13" s="83"/>
      <c r="BQ13" s="154">
        <v>528</v>
      </c>
      <c r="BR13" s="154"/>
      <c r="BS13" s="154"/>
      <c r="BT13" s="83"/>
      <c r="BU13" s="83"/>
      <c r="BV13" s="154">
        <v>34</v>
      </c>
      <c r="BW13" s="154"/>
      <c r="BX13" s="154"/>
      <c r="BY13" s="83"/>
      <c r="BZ13" s="154">
        <v>72</v>
      </c>
      <c r="CA13" s="154"/>
      <c r="CB13" s="154"/>
      <c r="CC13" s="83"/>
      <c r="CD13" s="154">
        <v>26</v>
      </c>
      <c r="CE13" s="154"/>
      <c r="CF13" s="154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</row>
    <row r="14" spans="1:102" s="69" customFormat="1" ht="14.25" customHeight="1" x14ac:dyDescent="0.2">
      <c r="A14" s="68"/>
      <c r="B14" s="205">
        <v>3</v>
      </c>
      <c r="C14" s="205"/>
      <c r="D14" s="205"/>
      <c r="E14" s="205"/>
      <c r="F14" s="205"/>
      <c r="G14" s="235"/>
      <c r="H14" s="236">
        <v>24</v>
      </c>
      <c r="I14" s="217"/>
      <c r="J14" s="217"/>
      <c r="K14" s="217"/>
      <c r="L14" s="78"/>
      <c r="M14" s="217">
        <v>355</v>
      </c>
      <c r="N14" s="217"/>
      <c r="O14" s="217"/>
      <c r="P14" s="217"/>
      <c r="Q14" s="78"/>
      <c r="R14" s="217">
        <v>279</v>
      </c>
      <c r="S14" s="217"/>
      <c r="T14" s="217"/>
      <c r="U14" s="217"/>
      <c r="V14" s="78"/>
      <c r="W14" s="78">
        <v>12</v>
      </c>
      <c r="X14" s="78"/>
      <c r="Y14" s="218">
        <v>64</v>
      </c>
      <c r="Z14" s="218"/>
      <c r="AA14" s="78"/>
      <c r="AB14" s="158">
        <v>7928</v>
      </c>
      <c r="AC14" s="158"/>
      <c r="AD14" s="158"/>
      <c r="AE14" s="158"/>
      <c r="AF14" s="78"/>
      <c r="AG14" s="158">
        <v>4053</v>
      </c>
      <c r="AH14" s="158"/>
      <c r="AI14" s="158"/>
      <c r="AJ14" s="158"/>
      <c r="AK14" s="78"/>
      <c r="AL14" s="158">
        <v>3875</v>
      </c>
      <c r="AM14" s="158"/>
      <c r="AN14" s="158"/>
      <c r="AO14" s="158"/>
      <c r="AP14" s="78"/>
      <c r="AQ14" s="158">
        <v>1223</v>
      </c>
      <c r="AR14" s="158"/>
      <c r="AS14" s="158"/>
      <c r="AT14" s="158"/>
      <c r="AU14" s="78"/>
      <c r="AV14" s="78"/>
      <c r="AW14" s="158">
        <v>1300</v>
      </c>
      <c r="AX14" s="158"/>
      <c r="AY14" s="158"/>
      <c r="AZ14" s="78"/>
      <c r="BA14" s="158">
        <v>1296</v>
      </c>
      <c r="BB14" s="158"/>
      <c r="BC14" s="158"/>
      <c r="BD14" s="78"/>
      <c r="BE14" s="158">
        <v>1349</v>
      </c>
      <c r="BF14" s="158"/>
      <c r="BG14" s="158"/>
      <c r="BH14" s="78"/>
      <c r="BI14" s="158">
        <v>1384</v>
      </c>
      <c r="BJ14" s="158"/>
      <c r="BK14" s="158"/>
      <c r="BL14" s="78"/>
      <c r="BM14" s="158">
        <v>1376</v>
      </c>
      <c r="BN14" s="158"/>
      <c r="BO14" s="158"/>
      <c r="BP14" s="78"/>
      <c r="BQ14" s="158">
        <v>526</v>
      </c>
      <c r="BR14" s="158"/>
      <c r="BS14" s="158"/>
      <c r="BT14" s="78"/>
      <c r="BU14" s="78"/>
      <c r="BV14" s="158">
        <v>40</v>
      </c>
      <c r="BW14" s="158"/>
      <c r="BX14" s="158"/>
      <c r="BY14" s="78"/>
      <c r="BZ14" s="158">
        <v>73</v>
      </c>
      <c r="CA14" s="158"/>
      <c r="CB14" s="158"/>
      <c r="CC14" s="78"/>
      <c r="CD14" s="158">
        <v>31</v>
      </c>
      <c r="CE14" s="158"/>
      <c r="CF14" s="158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</row>
    <row r="15" spans="1:102" ht="4.5" customHeight="1" x14ac:dyDescent="0.2">
      <c r="A15" s="45"/>
      <c r="B15" s="45"/>
      <c r="C15" s="45"/>
      <c r="D15" s="45"/>
      <c r="E15" s="45"/>
      <c r="F15" s="45"/>
      <c r="G15" s="46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26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H15" s="25"/>
      <c r="CI15" s="25"/>
      <c r="CJ15" s="25"/>
    </row>
    <row r="16" spans="1:102" s="17" customFormat="1" ht="14.25" customHeight="1" x14ac:dyDescent="0.2">
      <c r="A16" s="22"/>
      <c r="B16" s="191">
        <v>4</v>
      </c>
      <c r="C16" s="191"/>
      <c r="D16" s="191"/>
      <c r="E16" s="191"/>
      <c r="F16" s="191"/>
      <c r="G16" s="237"/>
      <c r="H16" s="227">
        <v>24</v>
      </c>
      <c r="I16" s="228"/>
      <c r="J16" s="228"/>
      <c r="K16" s="228"/>
      <c r="L16" s="114"/>
      <c r="M16" s="219">
        <v>353</v>
      </c>
      <c r="N16" s="219"/>
      <c r="O16" s="219"/>
      <c r="P16" s="219"/>
      <c r="Q16" s="114"/>
      <c r="R16" s="219">
        <v>276</v>
      </c>
      <c r="S16" s="219"/>
      <c r="T16" s="219"/>
      <c r="U16" s="219"/>
      <c r="V16" s="114"/>
      <c r="W16" s="114">
        <v>12</v>
      </c>
      <c r="X16" s="114"/>
      <c r="Y16" s="255">
        <v>65</v>
      </c>
      <c r="Z16" s="255"/>
      <c r="AA16" s="114"/>
      <c r="AB16" s="166">
        <v>7833</v>
      </c>
      <c r="AC16" s="166"/>
      <c r="AD16" s="166"/>
      <c r="AE16" s="166"/>
      <c r="AF16" s="114"/>
      <c r="AG16" s="166">
        <v>4057</v>
      </c>
      <c r="AH16" s="166"/>
      <c r="AI16" s="166"/>
      <c r="AJ16" s="166"/>
      <c r="AK16" s="114"/>
      <c r="AL16" s="166">
        <v>3776</v>
      </c>
      <c r="AM16" s="166"/>
      <c r="AN16" s="166"/>
      <c r="AO16" s="166"/>
      <c r="AP16" s="114"/>
      <c r="AQ16" s="166">
        <v>1280</v>
      </c>
      <c r="AR16" s="166"/>
      <c r="AS16" s="166"/>
      <c r="AT16" s="166"/>
      <c r="AU16" s="114"/>
      <c r="AV16" s="114"/>
      <c r="AW16" s="166">
        <v>1223</v>
      </c>
      <c r="AX16" s="166"/>
      <c r="AY16" s="166"/>
      <c r="AZ16" s="114"/>
      <c r="BA16" s="166">
        <v>1309</v>
      </c>
      <c r="BB16" s="166"/>
      <c r="BC16" s="166"/>
      <c r="BD16" s="114"/>
      <c r="BE16" s="166">
        <v>1297</v>
      </c>
      <c r="BF16" s="166"/>
      <c r="BG16" s="166"/>
      <c r="BH16" s="114"/>
      <c r="BI16" s="166">
        <v>1350</v>
      </c>
      <c r="BJ16" s="166"/>
      <c r="BK16" s="166"/>
      <c r="BL16" s="114"/>
      <c r="BM16" s="166">
        <v>1374</v>
      </c>
      <c r="BN16" s="166"/>
      <c r="BO16" s="166"/>
      <c r="BP16" s="114"/>
      <c r="BQ16" s="166">
        <v>529</v>
      </c>
      <c r="BR16" s="166"/>
      <c r="BS16" s="166"/>
      <c r="BT16" s="114"/>
      <c r="BU16" s="114"/>
      <c r="BV16" s="166">
        <v>35</v>
      </c>
      <c r="BW16" s="166"/>
      <c r="BX16" s="166"/>
      <c r="BY16" s="114"/>
      <c r="BZ16" s="166">
        <v>82</v>
      </c>
      <c r="CA16" s="166"/>
      <c r="CB16" s="166"/>
      <c r="CC16" s="114"/>
      <c r="CD16" s="166">
        <v>33</v>
      </c>
      <c r="CE16" s="166"/>
      <c r="CF16" s="16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</row>
    <row r="17" spans="1:88" s="17" customFormat="1" ht="4.5" customHeight="1" x14ac:dyDescent="0.2">
      <c r="A17" s="22"/>
      <c r="B17" s="22"/>
      <c r="C17" s="22"/>
      <c r="D17" s="22"/>
      <c r="E17" s="22"/>
      <c r="F17" s="22"/>
      <c r="G17" s="23"/>
      <c r="H17" s="6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35"/>
      <c r="Z17" s="35"/>
      <c r="AA17" s="16"/>
      <c r="AB17" s="35"/>
      <c r="AC17" s="35"/>
      <c r="AD17" s="35"/>
      <c r="AE17" s="35"/>
      <c r="AF17" s="16"/>
      <c r="AG17" s="35"/>
      <c r="AH17" s="35"/>
      <c r="AI17" s="35"/>
      <c r="AJ17" s="35"/>
      <c r="AK17" s="16"/>
      <c r="AL17" s="35"/>
      <c r="AM17" s="35"/>
      <c r="AN17" s="35"/>
      <c r="AO17" s="35"/>
      <c r="AP17" s="16"/>
      <c r="AQ17" s="35"/>
      <c r="AR17" s="35"/>
      <c r="AS17" s="35"/>
      <c r="AT17" s="35"/>
      <c r="AU17" s="16"/>
      <c r="AV17" s="16"/>
      <c r="AW17" s="35"/>
      <c r="AX17" s="35"/>
      <c r="AY17" s="35"/>
      <c r="AZ17" s="16"/>
      <c r="BA17" s="35"/>
      <c r="BB17" s="35"/>
      <c r="BC17" s="35"/>
      <c r="BD17" s="16"/>
      <c r="BE17" s="35"/>
      <c r="BF17" s="35"/>
      <c r="BG17" s="35"/>
      <c r="BH17" s="16"/>
      <c r="BI17" s="35"/>
      <c r="BJ17" s="35"/>
      <c r="BK17" s="35"/>
      <c r="BL17" s="16"/>
      <c r="BM17" s="35"/>
      <c r="BN17" s="35"/>
      <c r="BO17" s="35"/>
      <c r="BP17" s="16"/>
      <c r="BQ17" s="35"/>
      <c r="BR17" s="35"/>
      <c r="BS17" s="35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ht="13.5" customHeight="1" x14ac:dyDescent="0.2">
      <c r="A18" s="220" t="s">
        <v>60</v>
      </c>
      <c r="B18" s="220"/>
      <c r="C18" s="220"/>
      <c r="D18" s="220"/>
      <c r="E18" s="220"/>
      <c r="F18" s="220"/>
      <c r="G18" s="221"/>
      <c r="H18" s="226"/>
      <c r="I18" s="209"/>
      <c r="J18" s="209"/>
      <c r="K18" s="209"/>
      <c r="L18" s="25"/>
      <c r="M18" s="209"/>
      <c r="N18" s="209"/>
      <c r="O18" s="209"/>
      <c r="P18" s="209"/>
      <c r="Q18" s="25"/>
      <c r="R18" s="209"/>
      <c r="S18" s="209"/>
      <c r="T18" s="209"/>
      <c r="U18" s="209"/>
      <c r="V18" s="25"/>
      <c r="W18" s="20"/>
      <c r="X18" s="25"/>
      <c r="Y18" s="154"/>
      <c r="Z18" s="154"/>
      <c r="AA18" s="25"/>
      <c r="AB18" s="209"/>
      <c r="AC18" s="209"/>
      <c r="AD18" s="209"/>
      <c r="AE18" s="209"/>
      <c r="AF18" s="25"/>
      <c r="AG18" s="209"/>
      <c r="AH18" s="209"/>
      <c r="AI18" s="209"/>
      <c r="AJ18" s="209"/>
      <c r="AK18" s="25"/>
      <c r="AL18" s="209"/>
      <c r="AM18" s="209"/>
      <c r="AN18" s="209"/>
      <c r="AO18" s="209"/>
      <c r="AP18" s="25"/>
      <c r="AQ18" s="209"/>
      <c r="AR18" s="209"/>
      <c r="AS18" s="209"/>
      <c r="AT18" s="209"/>
      <c r="AU18" s="25"/>
      <c r="AV18" s="25"/>
      <c r="AW18" s="209"/>
      <c r="AX18" s="209"/>
      <c r="AY18" s="209"/>
      <c r="AZ18" s="25"/>
      <c r="BA18" s="209"/>
      <c r="BB18" s="209"/>
      <c r="BC18" s="209"/>
      <c r="BD18" s="25"/>
      <c r="BE18" s="209"/>
      <c r="BF18" s="209"/>
      <c r="BG18" s="209"/>
      <c r="BH18" s="25"/>
      <c r="BI18" s="209"/>
      <c r="BJ18" s="209"/>
      <c r="BK18" s="209"/>
      <c r="BL18" s="25"/>
      <c r="BM18" s="209"/>
      <c r="BN18" s="209"/>
      <c r="BO18" s="209"/>
      <c r="BP18" s="25"/>
      <c r="BQ18" s="209"/>
      <c r="BR18" s="209"/>
      <c r="BS18" s="209"/>
      <c r="BT18" s="25"/>
      <c r="BU18" s="25"/>
      <c r="BV18" s="209"/>
      <c r="BW18" s="209"/>
      <c r="BX18" s="209"/>
      <c r="BY18" s="25"/>
      <c r="BZ18" s="209"/>
      <c r="CA18" s="209"/>
      <c r="CB18" s="209"/>
      <c r="CC18" s="25"/>
      <c r="CD18" s="209"/>
      <c r="CE18" s="209"/>
      <c r="CF18" s="209"/>
      <c r="CG18" s="25"/>
      <c r="CH18" s="25"/>
      <c r="CI18" s="25"/>
      <c r="CJ18" s="25"/>
    </row>
    <row r="19" spans="1:88" s="70" customFormat="1" ht="14.25" customHeight="1" x14ac:dyDescent="0.2">
      <c r="B19" s="155" t="s">
        <v>214</v>
      </c>
      <c r="C19" s="155"/>
      <c r="D19" s="155"/>
      <c r="E19" s="155"/>
      <c r="F19" s="155"/>
      <c r="G19" s="185"/>
      <c r="H19" s="207">
        <v>14</v>
      </c>
      <c r="I19" s="208"/>
      <c r="J19" s="208"/>
      <c r="K19" s="208"/>
      <c r="L19" s="83"/>
      <c r="M19" s="208">
        <v>162</v>
      </c>
      <c r="N19" s="208"/>
      <c r="O19" s="208"/>
      <c r="P19" s="208"/>
      <c r="Q19" s="83"/>
      <c r="R19" s="208">
        <v>138</v>
      </c>
      <c r="S19" s="208"/>
      <c r="T19" s="208"/>
      <c r="U19" s="208"/>
      <c r="V19" s="83"/>
      <c r="W19" s="79" t="s">
        <v>3</v>
      </c>
      <c r="X19" s="83"/>
      <c r="Y19" s="174">
        <v>24</v>
      </c>
      <c r="Z19" s="174"/>
      <c r="AA19" s="83"/>
      <c r="AB19" s="154">
        <v>4248</v>
      </c>
      <c r="AC19" s="154"/>
      <c r="AD19" s="154"/>
      <c r="AE19" s="154"/>
      <c r="AF19" s="83"/>
      <c r="AG19" s="154">
        <v>2155</v>
      </c>
      <c r="AH19" s="154"/>
      <c r="AI19" s="154"/>
      <c r="AJ19" s="154"/>
      <c r="AK19" s="83"/>
      <c r="AL19" s="154">
        <v>2093</v>
      </c>
      <c r="AM19" s="154"/>
      <c r="AN19" s="154"/>
      <c r="AO19" s="154"/>
      <c r="AP19" s="83"/>
      <c r="AQ19" s="154">
        <v>1358</v>
      </c>
      <c r="AR19" s="154"/>
      <c r="AS19" s="154"/>
      <c r="AT19" s="154"/>
      <c r="AU19" s="83"/>
      <c r="AV19" s="83"/>
      <c r="AW19" s="154">
        <v>1481</v>
      </c>
      <c r="AX19" s="154"/>
      <c r="AY19" s="154"/>
      <c r="AZ19" s="83"/>
      <c r="BA19" s="154">
        <v>1409</v>
      </c>
      <c r="BB19" s="154"/>
      <c r="BC19" s="154"/>
      <c r="BD19" s="83"/>
      <c r="BE19" s="154" t="s">
        <v>4</v>
      </c>
      <c r="BF19" s="154"/>
      <c r="BG19" s="154"/>
      <c r="BH19" s="82"/>
      <c r="BI19" s="154" t="s">
        <v>4</v>
      </c>
      <c r="BJ19" s="154"/>
      <c r="BK19" s="154"/>
      <c r="BL19" s="82"/>
      <c r="BM19" s="154" t="s">
        <v>4</v>
      </c>
      <c r="BN19" s="154"/>
      <c r="BO19" s="154"/>
      <c r="BP19" s="83"/>
      <c r="BQ19" s="154">
        <v>310</v>
      </c>
      <c r="BR19" s="154"/>
      <c r="BS19" s="154"/>
      <c r="BT19" s="83"/>
      <c r="BU19" s="83"/>
      <c r="BV19" s="154">
        <v>69</v>
      </c>
      <c r="BW19" s="154"/>
      <c r="BX19" s="154"/>
      <c r="BY19" s="83"/>
      <c r="BZ19" s="154">
        <v>27</v>
      </c>
      <c r="CA19" s="154"/>
      <c r="CB19" s="154"/>
      <c r="CC19" s="83"/>
      <c r="CD19" s="154">
        <v>17</v>
      </c>
      <c r="CE19" s="154"/>
      <c r="CF19" s="154"/>
    </row>
    <row r="20" spans="1:88" s="70" customFormat="1" ht="14.25" customHeight="1" x14ac:dyDescent="0.2">
      <c r="B20" s="155" t="s">
        <v>218</v>
      </c>
      <c r="C20" s="155"/>
      <c r="D20" s="155"/>
      <c r="E20" s="155"/>
      <c r="F20" s="155"/>
      <c r="G20" s="185"/>
      <c r="H20" s="207">
        <v>14</v>
      </c>
      <c r="I20" s="208"/>
      <c r="J20" s="208"/>
      <c r="K20" s="208"/>
      <c r="L20" s="83"/>
      <c r="M20" s="208">
        <v>164</v>
      </c>
      <c r="N20" s="208"/>
      <c r="O20" s="208"/>
      <c r="P20" s="208"/>
      <c r="Q20" s="83"/>
      <c r="R20" s="208">
        <v>137</v>
      </c>
      <c r="S20" s="208"/>
      <c r="T20" s="208"/>
      <c r="U20" s="208"/>
      <c r="V20" s="83"/>
      <c r="W20" s="79" t="s">
        <v>3</v>
      </c>
      <c r="X20" s="83"/>
      <c r="Y20" s="174">
        <v>27</v>
      </c>
      <c r="Z20" s="174"/>
      <c r="AA20" s="83"/>
      <c r="AB20" s="154">
        <v>4148</v>
      </c>
      <c r="AC20" s="154"/>
      <c r="AD20" s="154"/>
      <c r="AE20" s="154"/>
      <c r="AF20" s="83"/>
      <c r="AG20" s="154">
        <v>2102</v>
      </c>
      <c r="AH20" s="154"/>
      <c r="AI20" s="154"/>
      <c r="AJ20" s="154"/>
      <c r="AK20" s="83"/>
      <c r="AL20" s="154">
        <v>2046</v>
      </c>
      <c r="AM20" s="154"/>
      <c r="AN20" s="154"/>
      <c r="AO20" s="154"/>
      <c r="AP20" s="83"/>
      <c r="AQ20" s="154">
        <v>1308</v>
      </c>
      <c r="AR20" s="154"/>
      <c r="AS20" s="154"/>
      <c r="AT20" s="154"/>
      <c r="AU20" s="83"/>
      <c r="AV20" s="83"/>
      <c r="AW20" s="154">
        <v>1357</v>
      </c>
      <c r="AX20" s="154"/>
      <c r="AY20" s="154"/>
      <c r="AZ20" s="83"/>
      <c r="BA20" s="154">
        <v>1483</v>
      </c>
      <c r="BB20" s="154"/>
      <c r="BC20" s="154"/>
      <c r="BD20" s="83"/>
      <c r="BE20" s="154" t="s">
        <v>4</v>
      </c>
      <c r="BF20" s="154"/>
      <c r="BG20" s="154"/>
      <c r="BH20" s="82"/>
      <c r="BI20" s="154" t="s">
        <v>4</v>
      </c>
      <c r="BJ20" s="154"/>
      <c r="BK20" s="154"/>
      <c r="BL20" s="82"/>
      <c r="BM20" s="154" t="s">
        <v>4</v>
      </c>
      <c r="BN20" s="154"/>
      <c r="BO20" s="154"/>
      <c r="BP20" s="83"/>
      <c r="BQ20" s="154">
        <v>316</v>
      </c>
      <c r="BR20" s="154"/>
      <c r="BS20" s="154"/>
      <c r="BT20" s="83"/>
      <c r="BU20" s="83"/>
      <c r="BV20" s="154">
        <v>61</v>
      </c>
      <c r="BW20" s="154"/>
      <c r="BX20" s="154"/>
      <c r="BY20" s="83"/>
      <c r="BZ20" s="154">
        <v>32</v>
      </c>
      <c r="CA20" s="154"/>
      <c r="CB20" s="154"/>
      <c r="CC20" s="83"/>
      <c r="CD20" s="154">
        <v>18</v>
      </c>
      <c r="CE20" s="154"/>
      <c r="CF20" s="154"/>
    </row>
    <row r="21" spans="1:88" s="70" customFormat="1" ht="14.25" customHeight="1" x14ac:dyDescent="0.2">
      <c r="B21" s="155">
        <v>2</v>
      </c>
      <c r="C21" s="155"/>
      <c r="D21" s="155"/>
      <c r="E21" s="155"/>
      <c r="F21" s="155"/>
      <c r="G21" s="185"/>
      <c r="H21" s="207">
        <v>14</v>
      </c>
      <c r="I21" s="208"/>
      <c r="J21" s="208"/>
      <c r="K21" s="208"/>
      <c r="L21" s="83"/>
      <c r="M21" s="208">
        <v>162</v>
      </c>
      <c r="N21" s="208"/>
      <c r="O21" s="208"/>
      <c r="P21" s="208"/>
      <c r="Q21" s="83"/>
      <c r="R21" s="208">
        <v>134</v>
      </c>
      <c r="S21" s="208"/>
      <c r="T21" s="208"/>
      <c r="U21" s="208"/>
      <c r="V21" s="83"/>
      <c r="W21" s="79" t="s">
        <v>3</v>
      </c>
      <c r="X21" s="83"/>
      <c r="Y21" s="174">
        <v>28</v>
      </c>
      <c r="Z21" s="174"/>
      <c r="AA21" s="83"/>
      <c r="AB21" s="154">
        <v>4024</v>
      </c>
      <c r="AC21" s="154"/>
      <c r="AD21" s="154"/>
      <c r="AE21" s="154"/>
      <c r="AF21" s="83"/>
      <c r="AG21" s="154">
        <v>2028</v>
      </c>
      <c r="AH21" s="154"/>
      <c r="AI21" s="154"/>
      <c r="AJ21" s="154"/>
      <c r="AK21" s="83"/>
      <c r="AL21" s="154">
        <v>1996</v>
      </c>
      <c r="AM21" s="154"/>
      <c r="AN21" s="154"/>
      <c r="AO21" s="154"/>
      <c r="AP21" s="83"/>
      <c r="AQ21" s="154">
        <v>1363</v>
      </c>
      <c r="AR21" s="154"/>
      <c r="AS21" s="154"/>
      <c r="AT21" s="154"/>
      <c r="AU21" s="83"/>
      <c r="AV21" s="83"/>
      <c r="AW21" s="154">
        <v>1301</v>
      </c>
      <c r="AX21" s="154"/>
      <c r="AY21" s="154"/>
      <c r="AZ21" s="83"/>
      <c r="BA21" s="154">
        <v>1360</v>
      </c>
      <c r="BB21" s="154"/>
      <c r="BC21" s="154"/>
      <c r="BD21" s="83"/>
      <c r="BE21" s="154" t="s">
        <v>4</v>
      </c>
      <c r="BF21" s="154"/>
      <c r="BG21" s="154"/>
      <c r="BH21" s="82"/>
      <c r="BI21" s="154" t="s">
        <v>4</v>
      </c>
      <c r="BJ21" s="154"/>
      <c r="BK21" s="154"/>
      <c r="BL21" s="82"/>
      <c r="BM21" s="154" t="s">
        <v>4</v>
      </c>
      <c r="BN21" s="154"/>
      <c r="BO21" s="154"/>
      <c r="BP21" s="83"/>
      <c r="BQ21" s="154">
        <v>308</v>
      </c>
      <c r="BR21" s="154"/>
      <c r="BS21" s="154"/>
      <c r="BT21" s="83"/>
      <c r="BU21" s="83"/>
      <c r="BV21" s="154">
        <v>60</v>
      </c>
      <c r="BW21" s="154"/>
      <c r="BX21" s="154"/>
      <c r="BY21" s="83"/>
      <c r="BZ21" s="154">
        <v>31</v>
      </c>
      <c r="CA21" s="154"/>
      <c r="CB21" s="154"/>
      <c r="CC21" s="83"/>
      <c r="CD21" s="154">
        <v>17</v>
      </c>
      <c r="CE21" s="154"/>
      <c r="CF21" s="154"/>
    </row>
    <row r="22" spans="1:88" s="70" customFormat="1" ht="14.25" customHeight="1" x14ac:dyDescent="0.2">
      <c r="B22" s="205">
        <v>3</v>
      </c>
      <c r="C22" s="205"/>
      <c r="D22" s="205"/>
      <c r="E22" s="205"/>
      <c r="F22" s="205"/>
      <c r="G22" s="235"/>
      <c r="H22" s="236">
        <v>14</v>
      </c>
      <c r="I22" s="217"/>
      <c r="J22" s="217"/>
      <c r="K22" s="217"/>
      <c r="L22" s="78"/>
      <c r="M22" s="217">
        <v>160</v>
      </c>
      <c r="N22" s="217"/>
      <c r="O22" s="217"/>
      <c r="P22" s="217"/>
      <c r="Q22" s="78"/>
      <c r="R22" s="217">
        <v>130</v>
      </c>
      <c r="S22" s="217"/>
      <c r="T22" s="217"/>
      <c r="U22" s="217"/>
      <c r="V22" s="78"/>
      <c r="W22" s="80" t="s">
        <v>3</v>
      </c>
      <c r="X22" s="78"/>
      <c r="Y22" s="218">
        <v>30</v>
      </c>
      <c r="Z22" s="218"/>
      <c r="AA22" s="78"/>
      <c r="AB22" s="158">
        <v>3966</v>
      </c>
      <c r="AC22" s="158"/>
      <c r="AD22" s="158"/>
      <c r="AE22" s="158"/>
      <c r="AF22" s="78"/>
      <c r="AG22" s="158">
        <v>2020</v>
      </c>
      <c r="AH22" s="158"/>
      <c r="AI22" s="158"/>
      <c r="AJ22" s="158"/>
      <c r="AK22" s="78"/>
      <c r="AL22" s="158">
        <v>1946</v>
      </c>
      <c r="AM22" s="158"/>
      <c r="AN22" s="158"/>
      <c r="AO22" s="158"/>
      <c r="AP22" s="78"/>
      <c r="AQ22" s="158">
        <v>1299</v>
      </c>
      <c r="AR22" s="158"/>
      <c r="AS22" s="158"/>
      <c r="AT22" s="158"/>
      <c r="AU22" s="78"/>
      <c r="AV22" s="78"/>
      <c r="AW22" s="158">
        <v>1368</v>
      </c>
      <c r="AX22" s="158"/>
      <c r="AY22" s="158"/>
      <c r="AZ22" s="78"/>
      <c r="BA22" s="158">
        <v>1299</v>
      </c>
      <c r="BB22" s="158"/>
      <c r="BC22" s="158"/>
      <c r="BD22" s="78"/>
      <c r="BE22" s="158" t="s">
        <v>4</v>
      </c>
      <c r="BF22" s="158"/>
      <c r="BG22" s="158"/>
      <c r="BH22" s="84"/>
      <c r="BI22" s="158" t="s">
        <v>4</v>
      </c>
      <c r="BJ22" s="158"/>
      <c r="BK22" s="158"/>
      <c r="BL22" s="84"/>
      <c r="BM22" s="158" t="s">
        <v>4</v>
      </c>
      <c r="BN22" s="158"/>
      <c r="BO22" s="158"/>
      <c r="BP22" s="78"/>
      <c r="BQ22" s="158">
        <v>310</v>
      </c>
      <c r="BR22" s="158"/>
      <c r="BS22" s="158"/>
      <c r="BT22" s="78"/>
      <c r="BU22" s="78"/>
      <c r="BV22" s="158">
        <v>73</v>
      </c>
      <c r="BW22" s="158"/>
      <c r="BX22" s="158"/>
      <c r="BY22" s="78"/>
      <c r="BZ22" s="158">
        <v>32</v>
      </c>
      <c r="CA22" s="158"/>
      <c r="CB22" s="158"/>
      <c r="CC22" s="78"/>
      <c r="CD22" s="158">
        <v>18</v>
      </c>
      <c r="CE22" s="158"/>
      <c r="CF22" s="158"/>
    </row>
    <row r="23" spans="1:88" s="25" customFormat="1" ht="5.25" customHeight="1" x14ac:dyDescent="0.2">
      <c r="A23" s="45"/>
      <c r="B23" s="45"/>
      <c r="C23" s="45"/>
      <c r="D23" s="45"/>
      <c r="E23" s="45"/>
      <c r="F23" s="45"/>
      <c r="G23" s="46"/>
      <c r="H23" s="24"/>
      <c r="W23" s="26"/>
      <c r="Y23" s="26"/>
      <c r="Z23" s="26"/>
      <c r="AB23" s="20"/>
      <c r="AC23" s="20"/>
      <c r="AD23" s="20"/>
      <c r="AE23" s="20"/>
    </row>
    <row r="24" spans="1:88" s="16" customFormat="1" ht="14.25" customHeight="1" x14ac:dyDescent="0.2">
      <c r="A24" s="66"/>
      <c r="B24" s="233">
        <v>4</v>
      </c>
      <c r="C24" s="233"/>
      <c r="D24" s="233"/>
      <c r="E24" s="233"/>
      <c r="F24" s="233"/>
      <c r="G24" s="234"/>
      <c r="H24" s="232">
        <v>14</v>
      </c>
      <c r="I24" s="216"/>
      <c r="J24" s="216"/>
      <c r="K24" s="216"/>
      <c r="L24" s="116"/>
      <c r="M24" s="216">
        <v>166</v>
      </c>
      <c r="N24" s="216"/>
      <c r="O24" s="216"/>
      <c r="P24" s="216"/>
      <c r="Q24" s="116"/>
      <c r="R24" s="216">
        <v>132</v>
      </c>
      <c r="S24" s="216"/>
      <c r="T24" s="216"/>
      <c r="U24" s="216"/>
      <c r="V24" s="116"/>
      <c r="W24" s="117" t="s">
        <v>198</v>
      </c>
      <c r="X24" s="116"/>
      <c r="Y24" s="215">
        <v>34</v>
      </c>
      <c r="Z24" s="215"/>
      <c r="AA24" s="116"/>
      <c r="AB24" s="206">
        <v>4034</v>
      </c>
      <c r="AC24" s="206"/>
      <c r="AD24" s="206"/>
      <c r="AE24" s="206"/>
      <c r="AF24" s="116"/>
      <c r="AG24" s="206">
        <v>2023</v>
      </c>
      <c r="AH24" s="206"/>
      <c r="AI24" s="206"/>
      <c r="AJ24" s="206"/>
      <c r="AK24" s="116"/>
      <c r="AL24" s="206">
        <v>2011</v>
      </c>
      <c r="AM24" s="206"/>
      <c r="AN24" s="206"/>
      <c r="AO24" s="206"/>
      <c r="AP24" s="116"/>
      <c r="AQ24" s="206">
        <v>1366</v>
      </c>
      <c r="AR24" s="206"/>
      <c r="AS24" s="206"/>
      <c r="AT24" s="206"/>
      <c r="AU24" s="116"/>
      <c r="AV24" s="116"/>
      <c r="AW24" s="206">
        <v>1295</v>
      </c>
      <c r="AX24" s="206"/>
      <c r="AY24" s="206"/>
      <c r="AZ24" s="116"/>
      <c r="BA24" s="206">
        <v>1373</v>
      </c>
      <c r="BB24" s="206"/>
      <c r="BC24" s="206"/>
      <c r="BD24" s="116"/>
      <c r="BE24" s="206" t="s">
        <v>199</v>
      </c>
      <c r="BF24" s="206"/>
      <c r="BG24" s="206"/>
      <c r="BH24" s="118"/>
      <c r="BI24" s="206" t="s">
        <v>199</v>
      </c>
      <c r="BJ24" s="206"/>
      <c r="BK24" s="206"/>
      <c r="BL24" s="118"/>
      <c r="BM24" s="206" t="s">
        <v>199</v>
      </c>
      <c r="BN24" s="206"/>
      <c r="BO24" s="206"/>
      <c r="BP24" s="116"/>
      <c r="BQ24" s="206">
        <v>318</v>
      </c>
      <c r="BR24" s="206"/>
      <c r="BS24" s="206"/>
      <c r="BT24" s="116"/>
      <c r="BU24" s="116"/>
      <c r="BV24" s="206">
        <v>82</v>
      </c>
      <c r="BW24" s="206"/>
      <c r="BX24" s="206"/>
      <c r="BY24" s="116"/>
      <c r="BZ24" s="206">
        <v>32</v>
      </c>
      <c r="CA24" s="206"/>
      <c r="CB24" s="206"/>
      <c r="CC24" s="116"/>
      <c r="CD24" s="206">
        <v>17</v>
      </c>
      <c r="CE24" s="206"/>
      <c r="CF24" s="206"/>
      <c r="CG24" s="66"/>
    </row>
    <row r="25" spans="1:88" s="17" customFormat="1" ht="14.25" customHeight="1" x14ac:dyDescent="0.2">
      <c r="A25" s="16"/>
      <c r="B25" s="229" t="s">
        <v>46</v>
      </c>
      <c r="C25" s="230"/>
      <c r="D25" s="230"/>
      <c r="E25" s="230"/>
      <c r="F25" s="230"/>
      <c r="G25" s="230"/>
      <c r="H25" s="231"/>
      <c r="I25" s="231"/>
      <c r="J25" s="231"/>
      <c r="K25" s="231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26"/>
      <c r="X25" s="16"/>
      <c r="Y25" s="35"/>
      <c r="Z25" s="35"/>
      <c r="AA25" s="16"/>
      <c r="AB25" s="35"/>
      <c r="AC25" s="35"/>
      <c r="AD25" s="35"/>
      <c r="AE25" s="35"/>
      <c r="AF25" s="16"/>
      <c r="AG25" s="35" t="s">
        <v>216</v>
      </c>
      <c r="AH25" s="35"/>
      <c r="AI25" s="35"/>
      <c r="AJ25" s="35"/>
      <c r="AK25" s="16"/>
      <c r="AL25" s="35"/>
      <c r="AM25" s="35"/>
      <c r="AN25" s="35"/>
      <c r="AO25" s="35"/>
      <c r="AP25" s="16"/>
      <c r="AQ25" s="35"/>
      <c r="AR25" s="35"/>
      <c r="AS25" s="35"/>
      <c r="AT25" s="35"/>
      <c r="AU25" s="16"/>
      <c r="AV25" s="16"/>
      <c r="AW25" s="35"/>
      <c r="AX25" s="35"/>
      <c r="AY25" s="35"/>
      <c r="AZ25" s="16"/>
      <c r="BA25" s="35"/>
      <c r="BB25" s="35"/>
      <c r="BC25" s="35"/>
      <c r="BD25" s="114"/>
      <c r="BE25" s="111"/>
      <c r="BF25" s="111"/>
      <c r="BG25" s="119"/>
      <c r="BH25" s="35"/>
      <c r="BI25" s="26"/>
      <c r="BJ25" s="26"/>
      <c r="BK25" s="26"/>
      <c r="BL25" s="35"/>
      <c r="BM25" s="26"/>
      <c r="BN25" s="26"/>
      <c r="BO25" s="2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</row>
    <row r="26" spans="1:88" s="25" customFormat="1" ht="13.5" customHeight="1" x14ac:dyDescent="0.2">
      <c r="A26" s="21"/>
      <c r="B26" s="21"/>
      <c r="C26" s="21"/>
      <c r="D26" s="222" t="s">
        <v>115</v>
      </c>
      <c r="E26" s="222"/>
      <c r="F26" s="222"/>
      <c r="G26" s="222"/>
      <c r="H26" s="159">
        <v>1</v>
      </c>
      <c r="I26" s="159"/>
      <c r="J26" s="159"/>
      <c r="K26" s="159"/>
      <c r="L26" s="86"/>
      <c r="M26" s="159">
        <v>21</v>
      </c>
      <c r="N26" s="159"/>
      <c r="O26" s="159"/>
      <c r="P26" s="159"/>
      <c r="Q26" s="81"/>
      <c r="R26" s="159">
        <v>19</v>
      </c>
      <c r="S26" s="159"/>
      <c r="T26" s="159"/>
      <c r="U26" s="159"/>
      <c r="V26" s="81"/>
      <c r="W26" s="109" t="s">
        <v>3</v>
      </c>
      <c r="X26" s="81">
        <v>2</v>
      </c>
      <c r="Y26" s="158">
        <v>2</v>
      </c>
      <c r="Z26" s="158"/>
      <c r="AA26" s="86"/>
      <c r="AB26" s="158">
        <v>556</v>
      </c>
      <c r="AC26" s="158"/>
      <c r="AD26" s="158"/>
      <c r="AE26" s="158"/>
      <c r="AF26" s="81"/>
      <c r="AG26" s="159">
        <v>293</v>
      </c>
      <c r="AH26" s="159"/>
      <c r="AI26" s="159"/>
      <c r="AJ26" s="159"/>
      <c r="AK26" s="81"/>
      <c r="AL26" s="159">
        <v>263</v>
      </c>
      <c r="AM26" s="159"/>
      <c r="AN26" s="159"/>
      <c r="AO26" s="159"/>
      <c r="AP26" s="81"/>
      <c r="AQ26" s="158">
        <f>45+38</f>
        <v>83</v>
      </c>
      <c r="AR26" s="158"/>
      <c r="AS26" s="158"/>
      <c r="AT26" s="158"/>
      <c r="AU26" s="110"/>
      <c r="AV26" s="81"/>
      <c r="AW26" s="158">
        <f>49+35</f>
        <v>84</v>
      </c>
      <c r="AX26" s="158"/>
      <c r="AY26" s="158"/>
      <c r="AZ26" s="81"/>
      <c r="BA26" s="158">
        <f>50+49</f>
        <v>99</v>
      </c>
      <c r="BB26" s="212"/>
      <c r="BC26" s="212"/>
      <c r="BD26" s="109" ph="1"/>
      <c r="BE26" s="159">
        <f>34+42</f>
        <v>76</v>
      </c>
      <c r="BF26" s="159" ph="1"/>
      <c r="BG26" s="159" ph="1"/>
      <c r="BH26" s="81"/>
      <c r="BI26" s="159">
        <f>55+46</f>
        <v>101</v>
      </c>
      <c r="BJ26" s="159"/>
      <c r="BK26" s="159"/>
      <c r="BL26" s="81"/>
      <c r="BM26" s="159">
        <f>60+53</f>
        <v>113</v>
      </c>
      <c r="BN26" s="159"/>
      <c r="BO26" s="159"/>
      <c r="BP26" s="81"/>
      <c r="BQ26" s="159">
        <v>31</v>
      </c>
      <c r="BR26" s="159"/>
      <c r="BS26" s="159"/>
      <c r="BT26" s="81"/>
      <c r="BU26" s="81"/>
      <c r="BV26" s="158">
        <v>2</v>
      </c>
      <c r="BW26" s="158"/>
      <c r="BX26" s="158"/>
      <c r="BY26" s="81"/>
      <c r="BZ26" s="159">
        <v>4</v>
      </c>
      <c r="CA26" s="159"/>
      <c r="CB26" s="159"/>
      <c r="CC26" s="81"/>
      <c r="CD26" s="159">
        <v>1</v>
      </c>
      <c r="CE26" s="159"/>
      <c r="CF26" s="159"/>
      <c r="CG26" s="81"/>
      <c r="CH26" s="78"/>
    </row>
    <row r="27" spans="1:88" s="25" customFormat="1" ht="13.5" customHeight="1" x14ac:dyDescent="0.2">
      <c r="A27" s="21"/>
      <c r="B27" s="21"/>
      <c r="C27" s="21"/>
      <c r="D27" s="222" t="s">
        <v>116</v>
      </c>
      <c r="E27" s="222"/>
      <c r="F27" s="222"/>
      <c r="G27" s="222"/>
      <c r="H27" s="159">
        <v>1</v>
      </c>
      <c r="I27" s="159"/>
      <c r="J27" s="159"/>
      <c r="K27" s="159"/>
      <c r="L27" s="86"/>
      <c r="M27" s="159">
        <v>27</v>
      </c>
      <c r="N27" s="159"/>
      <c r="O27" s="159"/>
      <c r="P27" s="159"/>
      <c r="Q27" s="81"/>
      <c r="R27" s="159">
        <v>22</v>
      </c>
      <c r="S27" s="159"/>
      <c r="T27" s="159"/>
      <c r="U27" s="159"/>
      <c r="V27" s="81"/>
      <c r="W27" s="109" t="s">
        <v>3</v>
      </c>
      <c r="X27" s="81"/>
      <c r="Y27" s="158">
        <v>5</v>
      </c>
      <c r="Z27" s="158"/>
      <c r="AA27" s="86"/>
      <c r="AB27" s="159">
        <v>678</v>
      </c>
      <c r="AC27" s="159"/>
      <c r="AD27" s="159"/>
      <c r="AE27" s="159"/>
      <c r="AF27" s="81"/>
      <c r="AG27" s="159">
        <v>341</v>
      </c>
      <c r="AH27" s="159"/>
      <c r="AI27" s="159"/>
      <c r="AJ27" s="159"/>
      <c r="AK27" s="81"/>
      <c r="AL27" s="159">
        <v>337</v>
      </c>
      <c r="AM27" s="159"/>
      <c r="AN27" s="159"/>
      <c r="AO27" s="159"/>
      <c r="AP27" s="81"/>
      <c r="AQ27" s="159">
        <f>50+60</f>
        <v>110</v>
      </c>
      <c r="AR27" s="159"/>
      <c r="AS27" s="159"/>
      <c r="AT27" s="159"/>
      <c r="AU27" s="110"/>
      <c r="AV27" s="81"/>
      <c r="AW27" s="159">
        <f>51+55</f>
        <v>106</v>
      </c>
      <c r="AX27" s="159"/>
      <c r="AY27" s="159"/>
      <c r="AZ27" s="81"/>
      <c r="BA27" s="159">
        <f>55+57</f>
        <v>112</v>
      </c>
      <c r="BB27" s="213"/>
      <c r="BC27" s="213"/>
      <c r="BD27" s="81" ph="1"/>
      <c r="BE27" s="159">
        <f>77+46</f>
        <v>123</v>
      </c>
      <c r="BF27" s="159" ph="1"/>
      <c r="BG27" s="159" ph="1"/>
      <c r="BH27" s="81"/>
      <c r="BI27" s="159">
        <f>45+53</f>
        <v>98</v>
      </c>
      <c r="BJ27" s="159"/>
      <c r="BK27" s="159"/>
      <c r="BL27" s="81"/>
      <c r="BM27" s="159">
        <f>63+66</f>
        <v>129</v>
      </c>
      <c r="BN27" s="159"/>
      <c r="BO27" s="159"/>
      <c r="BP27" s="81"/>
      <c r="BQ27" s="159">
        <v>38</v>
      </c>
      <c r="BR27" s="159"/>
      <c r="BS27" s="159"/>
      <c r="BT27" s="81"/>
      <c r="BU27" s="81"/>
      <c r="BV27" s="158"/>
      <c r="BW27" s="158"/>
      <c r="BX27" s="158"/>
      <c r="BY27" s="81"/>
      <c r="BZ27" s="159">
        <v>3</v>
      </c>
      <c r="CA27" s="159"/>
      <c r="CB27" s="159"/>
      <c r="CC27" s="81"/>
      <c r="CD27" s="159">
        <v>1</v>
      </c>
      <c r="CE27" s="159"/>
      <c r="CF27" s="159"/>
      <c r="CG27" s="81"/>
      <c r="CH27" s="78"/>
    </row>
    <row r="28" spans="1:88" s="25" customFormat="1" ht="13.5" customHeight="1" x14ac:dyDescent="0.2">
      <c r="A28" s="21"/>
      <c r="B28" s="21"/>
      <c r="C28" s="21"/>
      <c r="D28" s="222" t="s">
        <v>117</v>
      </c>
      <c r="E28" s="222"/>
      <c r="F28" s="222"/>
      <c r="G28" s="222"/>
      <c r="H28" s="159">
        <v>1</v>
      </c>
      <c r="I28" s="159"/>
      <c r="J28" s="159"/>
      <c r="K28" s="159"/>
      <c r="L28" s="86"/>
      <c r="M28" s="159">
        <v>27</v>
      </c>
      <c r="N28" s="159"/>
      <c r="O28" s="159"/>
      <c r="P28" s="159"/>
      <c r="Q28" s="81"/>
      <c r="R28" s="159">
        <v>23</v>
      </c>
      <c r="S28" s="159"/>
      <c r="T28" s="159"/>
      <c r="U28" s="159"/>
      <c r="V28" s="81"/>
      <c r="W28" s="109" t="s">
        <v>3</v>
      </c>
      <c r="X28" s="81"/>
      <c r="Y28" s="158">
        <v>4</v>
      </c>
      <c r="Z28" s="158"/>
      <c r="AA28" s="86"/>
      <c r="AB28" s="159">
        <v>712</v>
      </c>
      <c r="AC28" s="159"/>
      <c r="AD28" s="159"/>
      <c r="AE28" s="159"/>
      <c r="AF28" s="81"/>
      <c r="AG28" s="159">
        <v>380</v>
      </c>
      <c r="AH28" s="159"/>
      <c r="AI28" s="159"/>
      <c r="AJ28" s="159"/>
      <c r="AK28" s="81"/>
      <c r="AL28" s="159">
        <v>332</v>
      </c>
      <c r="AM28" s="159"/>
      <c r="AN28" s="159"/>
      <c r="AO28" s="159"/>
      <c r="AP28" s="81"/>
      <c r="AQ28" s="159">
        <f>71+59</f>
        <v>130</v>
      </c>
      <c r="AR28" s="159"/>
      <c r="AS28" s="159"/>
      <c r="AT28" s="159"/>
      <c r="AU28" s="110"/>
      <c r="AV28" s="81"/>
      <c r="AW28" s="159">
        <f>64+58</f>
        <v>122</v>
      </c>
      <c r="AX28" s="159"/>
      <c r="AY28" s="159"/>
      <c r="AZ28" s="81"/>
      <c r="BA28" s="159">
        <f>72+50</f>
        <v>122</v>
      </c>
      <c r="BB28" s="213"/>
      <c r="BC28" s="213"/>
      <c r="BD28" s="81" ph="1"/>
      <c r="BE28" s="159">
        <f>66+50</f>
        <v>116</v>
      </c>
      <c r="BF28" s="159" ph="1"/>
      <c r="BG28" s="159" ph="1"/>
      <c r="BH28" s="81"/>
      <c r="BI28" s="159">
        <f>63+66</f>
        <v>129</v>
      </c>
      <c r="BJ28" s="159"/>
      <c r="BK28" s="159"/>
      <c r="BL28" s="81"/>
      <c r="BM28" s="159">
        <f>44+49</f>
        <v>93</v>
      </c>
      <c r="BN28" s="159"/>
      <c r="BO28" s="159"/>
      <c r="BP28" s="81"/>
      <c r="BQ28" s="159">
        <v>38</v>
      </c>
      <c r="BR28" s="159"/>
      <c r="BS28" s="159"/>
      <c r="BT28" s="81"/>
      <c r="BU28" s="81"/>
      <c r="BV28" s="158">
        <v>2</v>
      </c>
      <c r="BW28" s="158"/>
      <c r="BX28" s="158"/>
      <c r="BY28" s="81"/>
      <c r="BZ28" s="158">
        <v>10</v>
      </c>
      <c r="CA28" s="158"/>
      <c r="CB28" s="158"/>
      <c r="CC28" s="81"/>
      <c r="CD28" s="159">
        <v>1</v>
      </c>
      <c r="CE28" s="159"/>
      <c r="CF28" s="159"/>
      <c r="CG28" s="81"/>
      <c r="CH28" s="78"/>
    </row>
    <row r="29" spans="1:88" s="25" customFormat="1" ht="13.5" customHeight="1" x14ac:dyDescent="0.2">
      <c r="A29" s="21"/>
      <c r="B29" s="21"/>
      <c r="C29" s="21"/>
      <c r="D29" s="222" t="s">
        <v>118</v>
      </c>
      <c r="E29" s="222"/>
      <c r="F29" s="222"/>
      <c r="G29" s="222"/>
      <c r="H29" s="159">
        <v>1</v>
      </c>
      <c r="I29" s="159"/>
      <c r="J29" s="159"/>
      <c r="K29" s="159"/>
      <c r="L29" s="86"/>
      <c r="M29" s="159">
        <v>25</v>
      </c>
      <c r="N29" s="159"/>
      <c r="O29" s="159"/>
      <c r="P29" s="159"/>
      <c r="Q29" s="81"/>
      <c r="R29" s="159">
        <v>20</v>
      </c>
      <c r="S29" s="159"/>
      <c r="T29" s="159"/>
      <c r="U29" s="159"/>
      <c r="V29" s="81"/>
      <c r="W29" s="109" t="s">
        <v>3</v>
      </c>
      <c r="X29" s="81"/>
      <c r="Y29" s="158">
        <v>5</v>
      </c>
      <c r="Z29" s="158"/>
      <c r="AA29" s="86"/>
      <c r="AB29" s="159">
        <v>614</v>
      </c>
      <c r="AC29" s="159"/>
      <c r="AD29" s="159"/>
      <c r="AE29" s="159"/>
      <c r="AF29" s="81"/>
      <c r="AG29" s="159">
        <v>320</v>
      </c>
      <c r="AH29" s="159"/>
      <c r="AI29" s="159"/>
      <c r="AJ29" s="159"/>
      <c r="AK29" s="81"/>
      <c r="AL29" s="159">
        <v>294</v>
      </c>
      <c r="AM29" s="159"/>
      <c r="AN29" s="159"/>
      <c r="AO29" s="159"/>
      <c r="AP29" s="81"/>
      <c r="AQ29" s="159">
        <f>47+50</f>
        <v>97</v>
      </c>
      <c r="AR29" s="159"/>
      <c r="AS29" s="159"/>
      <c r="AT29" s="159"/>
      <c r="AU29" s="110"/>
      <c r="AV29" s="81"/>
      <c r="AW29" s="159">
        <f>48+42</f>
        <v>90</v>
      </c>
      <c r="AX29" s="159"/>
      <c r="AY29" s="159"/>
      <c r="AZ29" s="81"/>
      <c r="BA29" s="159">
        <f>48+51</f>
        <v>99</v>
      </c>
      <c r="BB29" s="213"/>
      <c r="BC29" s="213"/>
      <c r="BD29" s="81" ph="1"/>
      <c r="BE29" s="159">
        <f>48+42</f>
        <v>90</v>
      </c>
      <c r="BF29" s="159" ph="1"/>
      <c r="BG29" s="159" ph="1"/>
      <c r="BH29" s="81"/>
      <c r="BI29" s="159">
        <f>62+54</f>
        <v>116</v>
      </c>
      <c r="BJ29" s="159"/>
      <c r="BK29" s="159"/>
      <c r="BL29" s="81"/>
      <c r="BM29" s="159">
        <f>67+55</f>
        <v>122</v>
      </c>
      <c r="BN29" s="159"/>
      <c r="BO29" s="159"/>
      <c r="BP29" s="81"/>
      <c r="BQ29" s="159">
        <v>38</v>
      </c>
      <c r="BR29" s="159"/>
      <c r="BS29" s="159"/>
      <c r="BT29" s="81"/>
      <c r="BU29" s="81"/>
      <c r="BV29" s="158">
        <v>3</v>
      </c>
      <c r="BW29" s="158"/>
      <c r="BX29" s="158"/>
      <c r="BY29" s="81"/>
      <c r="BZ29" s="159">
        <v>3</v>
      </c>
      <c r="CA29" s="159"/>
      <c r="CB29" s="159"/>
      <c r="CC29" s="81"/>
      <c r="CD29" s="159">
        <v>2</v>
      </c>
      <c r="CE29" s="159"/>
      <c r="CF29" s="159"/>
      <c r="CG29" s="81"/>
      <c r="CH29" s="78"/>
    </row>
    <row r="30" spans="1:88" s="25" customFormat="1" ht="13.5" customHeight="1" x14ac:dyDescent="0.2">
      <c r="A30" s="21"/>
      <c r="B30" s="21"/>
      <c r="C30" s="21"/>
      <c r="D30" s="222" t="s">
        <v>119</v>
      </c>
      <c r="E30" s="222"/>
      <c r="F30" s="222"/>
      <c r="G30" s="222"/>
      <c r="H30" s="159">
        <v>1</v>
      </c>
      <c r="I30" s="159"/>
      <c r="J30" s="159"/>
      <c r="K30" s="159"/>
      <c r="L30" s="86">
        <v>9</v>
      </c>
      <c r="M30" s="159">
        <v>10</v>
      </c>
      <c r="N30" s="159"/>
      <c r="O30" s="159"/>
      <c r="P30" s="159"/>
      <c r="Q30" s="81"/>
      <c r="R30" s="159">
        <v>6</v>
      </c>
      <c r="S30" s="159"/>
      <c r="T30" s="159"/>
      <c r="U30" s="159"/>
      <c r="V30" s="81"/>
      <c r="W30" s="109" t="s">
        <v>3</v>
      </c>
      <c r="X30" s="81"/>
      <c r="Y30" s="158">
        <v>4</v>
      </c>
      <c r="Z30" s="158"/>
      <c r="AA30" s="86"/>
      <c r="AB30" s="159">
        <v>154</v>
      </c>
      <c r="AC30" s="159"/>
      <c r="AD30" s="159"/>
      <c r="AE30" s="159"/>
      <c r="AF30" s="81"/>
      <c r="AG30" s="159">
        <v>80</v>
      </c>
      <c r="AH30" s="159"/>
      <c r="AI30" s="159"/>
      <c r="AJ30" s="159"/>
      <c r="AK30" s="81"/>
      <c r="AL30" s="159">
        <v>74</v>
      </c>
      <c r="AM30" s="159"/>
      <c r="AN30" s="159"/>
      <c r="AO30" s="159"/>
      <c r="AP30" s="81"/>
      <c r="AQ30" s="159">
        <f>9+6</f>
        <v>15</v>
      </c>
      <c r="AR30" s="159"/>
      <c r="AS30" s="159"/>
      <c r="AT30" s="159"/>
      <c r="AU30" s="110"/>
      <c r="AV30" s="81"/>
      <c r="AW30" s="159">
        <f>15+14</f>
        <v>29</v>
      </c>
      <c r="AX30" s="159"/>
      <c r="AY30" s="159"/>
      <c r="AZ30" s="81"/>
      <c r="BA30" s="159">
        <f>11+11</f>
        <v>22</v>
      </c>
      <c r="BB30" s="213"/>
      <c r="BC30" s="213"/>
      <c r="BD30" s="81" ph="1"/>
      <c r="BE30" s="159">
        <f>15+15</f>
        <v>30</v>
      </c>
      <c r="BF30" s="159" ph="1"/>
      <c r="BG30" s="159" ph="1"/>
      <c r="BH30" s="81"/>
      <c r="BI30" s="159">
        <f>13+16</f>
        <v>29</v>
      </c>
      <c r="BJ30" s="159"/>
      <c r="BK30" s="159"/>
      <c r="BL30" s="81"/>
      <c r="BM30" s="159">
        <f>17+12</f>
        <v>29</v>
      </c>
      <c r="BN30" s="159"/>
      <c r="BO30" s="159"/>
      <c r="BP30" s="81"/>
      <c r="BQ30" s="159">
        <v>19</v>
      </c>
      <c r="BR30" s="159"/>
      <c r="BS30" s="159"/>
      <c r="BT30" s="81"/>
      <c r="BU30" s="81"/>
      <c r="BV30" s="158">
        <v>1</v>
      </c>
      <c r="BW30" s="158"/>
      <c r="BX30" s="158"/>
      <c r="BY30" s="81"/>
      <c r="BZ30" s="158">
        <v>3</v>
      </c>
      <c r="CA30" s="158"/>
      <c r="CB30" s="158"/>
      <c r="CC30" s="81"/>
      <c r="CD30" s="159">
        <v>1</v>
      </c>
      <c r="CE30" s="159"/>
      <c r="CF30" s="159"/>
      <c r="CG30" s="81"/>
      <c r="CH30" s="78"/>
    </row>
    <row r="31" spans="1:88" s="25" customFormat="1" ht="13.5" customHeight="1" x14ac:dyDescent="0.2">
      <c r="A31" s="21"/>
      <c r="B31" s="21"/>
      <c r="C31" s="21"/>
      <c r="D31" s="222" t="s">
        <v>120</v>
      </c>
      <c r="E31" s="222"/>
      <c r="F31" s="222"/>
      <c r="G31" s="222"/>
      <c r="H31" s="159">
        <v>1</v>
      </c>
      <c r="I31" s="159"/>
      <c r="J31" s="159"/>
      <c r="K31" s="159"/>
      <c r="L31" s="86"/>
      <c r="M31" s="159">
        <v>7</v>
      </c>
      <c r="N31" s="159"/>
      <c r="O31" s="159"/>
      <c r="P31" s="159"/>
      <c r="Q31" s="81"/>
      <c r="R31" s="159">
        <v>6</v>
      </c>
      <c r="S31" s="159"/>
      <c r="T31" s="159"/>
      <c r="U31" s="159"/>
      <c r="V31" s="81"/>
      <c r="W31" s="109" t="s">
        <v>3</v>
      </c>
      <c r="X31" s="81"/>
      <c r="Y31" s="158">
        <v>1</v>
      </c>
      <c r="Z31" s="212"/>
      <c r="AA31" s="86"/>
      <c r="AB31" s="159">
        <v>104</v>
      </c>
      <c r="AC31" s="159"/>
      <c r="AD31" s="159"/>
      <c r="AE31" s="159"/>
      <c r="AF31" s="81"/>
      <c r="AG31" s="159">
        <v>51</v>
      </c>
      <c r="AH31" s="159"/>
      <c r="AI31" s="159"/>
      <c r="AJ31" s="159"/>
      <c r="AK31" s="81"/>
      <c r="AL31" s="159">
        <v>53</v>
      </c>
      <c r="AM31" s="159"/>
      <c r="AN31" s="159"/>
      <c r="AO31" s="159"/>
      <c r="AP31" s="81"/>
      <c r="AQ31" s="159">
        <f>7+10</f>
        <v>17</v>
      </c>
      <c r="AR31" s="159"/>
      <c r="AS31" s="159"/>
      <c r="AT31" s="159"/>
      <c r="AU31" s="110"/>
      <c r="AV31" s="81"/>
      <c r="AW31" s="159">
        <f>13+8</f>
        <v>21</v>
      </c>
      <c r="AX31" s="159"/>
      <c r="AY31" s="159"/>
      <c r="AZ31" s="81"/>
      <c r="BA31" s="159">
        <f>11+7</f>
        <v>18</v>
      </c>
      <c r="BB31" s="213"/>
      <c r="BC31" s="213"/>
      <c r="BD31" s="81" ph="1"/>
      <c r="BE31" s="159">
        <f>7+11</f>
        <v>18</v>
      </c>
      <c r="BF31" s="159" ph="1"/>
      <c r="BG31" s="159" ph="1"/>
      <c r="BH31" s="81"/>
      <c r="BI31" s="159">
        <f>5+9</f>
        <v>14</v>
      </c>
      <c r="BJ31" s="159"/>
      <c r="BK31" s="159"/>
      <c r="BL31" s="81"/>
      <c r="BM31" s="159">
        <f>8+8</f>
        <v>16</v>
      </c>
      <c r="BN31" s="159"/>
      <c r="BO31" s="159"/>
      <c r="BP31" s="81"/>
      <c r="BQ31" s="159">
        <v>10</v>
      </c>
      <c r="BR31" s="159"/>
      <c r="BS31" s="159"/>
      <c r="BT31" s="81"/>
      <c r="BU31" s="81"/>
      <c r="BV31" s="158">
        <v>1</v>
      </c>
      <c r="BW31" s="158"/>
      <c r="BX31" s="158"/>
      <c r="BY31" s="81"/>
      <c r="BZ31" s="158">
        <v>3</v>
      </c>
      <c r="CA31" s="158"/>
      <c r="CB31" s="158"/>
      <c r="CC31" s="81"/>
      <c r="CD31" s="159">
        <v>1</v>
      </c>
      <c r="CE31" s="159"/>
      <c r="CF31" s="159"/>
      <c r="CG31" s="81"/>
      <c r="CH31" s="78"/>
    </row>
    <row r="32" spans="1:88" s="25" customFormat="1" ht="13.5" customHeight="1" x14ac:dyDescent="0.2">
      <c r="A32" s="21"/>
      <c r="B32" s="21"/>
      <c r="C32" s="21"/>
      <c r="D32" s="222" t="s">
        <v>121</v>
      </c>
      <c r="E32" s="222"/>
      <c r="F32" s="222"/>
      <c r="G32" s="222"/>
      <c r="H32" s="159">
        <v>1</v>
      </c>
      <c r="I32" s="159"/>
      <c r="J32" s="159"/>
      <c r="K32" s="159"/>
      <c r="L32" s="86"/>
      <c r="M32" s="159">
        <v>16</v>
      </c>
      <c r="N32" s="159"/>
      <c r="O32" s="159"/>
      <c r="P32" s="159"/>
      <c r="Q32" s="81"/>
      <c r="R32" s="159">
        <v>12</v>
      </c>
      <c r="S32" s="159"/>
      <c r="T32" s="159"/>
      <c r="U32" s="159"/>
      <c r="V32" s="81"/>
      <c r="W32" s="109" t="s">
        <v>3</v>
      </c>
      <c r="X32" s="81"/>
      <c r="Y32" s="158">
        <v>4</v>
      </c>
      <c r="Z32" s="158"/>
      <c r="AA32" s="86"/>
      <c r="AB32" s="159">
        <v>280</v>
      </c>
      <c r="AC32" s="159"/>
      <c r="AD32" s="159"/>
      <c r="AE32" s="159"/>
      <c r="AF32" s="81"/>
      <c r="AG32" s="159">
        <v>141</v>
      </c>
      <c r="AH32" s="159"/>
      <c r="AI32" s="159"/>
      <c r="AJ32" s="159"/>
      <c r="AK32" s="81"/>
      <c r="AL32" s="159">
        <v>139</v>
      </c>
      <c r="AM32" s="159"/>
      <c r="AN32" s="159"/>
      <c r="AO32" s="159"/>
      <c r="AP32" s="81"/>
      <c r="AQ32" s="159">
        <f>19+18</f>
        <v>37</v>
      </c>
      <c r="AR32" s="159"/>
      <c r="AS32" s="159"/>
      <c r="AT32" s="159"/>
      <c r="AU32" s="110"/>
      <c r="AV32" s="81"/>
      <c r="AW32" s="159">
        <f>26+30</f>
        <v>56</v>
      </c>
      <c r="AX32" s="159"/>
      <c r="AY32" s="159"/>
      <c r="AZ32" s="81"/>
      <c r="BA32" s="159">
        <f>27+22</f>
        <v>49</v>
      </c>
      <c r="BB32" s="213"/>
      <c r="BC32" s="213"/>
      <c r="BD32" s="81" ph="1"/>
      <c r="BE32" s="159">
        <f>17+25</f>
        <v>42</v>
      </c>
      <c r="BF32" s="159" ph="1"/>
      <c r="BG32" s="159" ph="1"/>
      <c r="BH32" s="81"/>
      <c r="BI32" s="159">
        <f>20+28</f>
        <v>48</v>
      </c>
      <c r="BJ32" s="159"/>
      <c r="BK32" s="159"/>
      <c r="BL32" s="81"/>
      <c r="BM32" s="159">
        <f>32+16</f>
        <v>48</v>
      </c>
      <c r="BN32" s="159"/>
      <c r="BO32" s="159"/>
      <c r="BP32" s="81"/>
      <c r="BQ32" s="159">
        <v>22</v>
      </c>
      <c r="BR32" s="159"/>
      <c r="BS32" s="159"/>
      <c r="BT32" s="81"/>
      <c r="BU32" s="81"/>
      <c r="BV32" s="158"/>
      <c r="BW32" s="158"/>
      <c r="BX32" s="158"/>
      <c r="BY32" s="81"/>
      <c r="BZ32" s="158">
        <v>2</v>
      </c>
      <c r="CA32" s="158"/>
      <c r="CB32" s="158"/>
      <c r="CC32" s="81"/>
      <c r="CD32" s="159">
        <v>1</v>
      </c>
      <c r="CE32" s="159"/>
      <c r="CF32" s="159"/>
      <c r="CG32" s="81"/>
      <c r="CH32" s="78"/>
    </row>
    <row r="33" spans="1:86" s="25" customFormat="1" ht="13.5" customHeight="1" x14ac:dyDescent="0.2">
      <c r="A33" s="21"/>
      <c r="B33" s="21"/>
      <c r="C33" s="21"/>
      <c r="D33" s="222" t="s">
        <v>122</v>
      </c>
      <c r="E33" s="222"/>
      <c r="F33" s="222"/>
      <c r="G33" s="222"/>
      <c r="H33" s="159">
        <v>1</v>
      </c>
      <c r="I33" s="159"/>
      <c r="J33" s="159"/>
      <c r="K33" s="159"/>
      <c r="L33" s="86"/>
      <c r="M33" s="159">
        <v>15</v>
      </c>
      <c r="N33" s="159"/>
      <c r="O33" s="159"/>
      <c r="P33" s="159"/>
      <c r="Q33" s="81"/>
      <c r="R33" s="159">
        <v>12</v>
      </c>
      <c r="S33" s="159"/>
      <c r="T33" s="159"/>
      <c r="U33" s="159"/>
      <c r="V33" s="81"/>
      <c r="W33" s="109" t="s">
        <v>3</v>
      </c>
      <c r="X33" s="81"/>
      <c r="Y33" s="158">
        <v>3</v>
      </c>
      <c r="Z33" s="158"/>
      <c r="AA33" s="86"/>
      <c r="AB33" s="159">
        <v>334</v>
      </c>
      <c r="AC33" s="159"/>
      <c r="AD33" s="159"/>
      <c r="AE33" s="159"/>
      <c r="AF33" s="81"/>
      <c r="AG33" s="159">
        <v>164</v>
      </c>
      <c r="AH33" s="159"/>
      <c r="AI33" s="159"/>
      <c r="AJ33" s="159"/>
      <c r="AK33" s="81"/>
      <c r="AL33" s="159">
        <v>170</v>
      </c>
      <c r="AM33" s="159"/>
      <c r="AN33" s="159"/>
      <c r="AO33" s="159"/>
      <c r="AP33" s="81"/>
      <c r="AQ33" s="159">
        <f>33+24</f>
        <v>57</v>
      </c>
      <c r="AR33" s="159"/>
      <c r="AS33" s="159"/>
      <c r="AT33" s="159"/>
      <c r="AU33" s="110"/>
      <c r="AV33" s="81"/>
      <c r="AW33" s="159">
        <f>22+23</f>
        <v>45</v>
      </c>
      <c r="AX33" s="159"/>
      <c r="AY33" s="159"/>
      <c r="AZ33" s="81"/>
      <c r="BA33" s="159">
        <f>31+35</f>
        <v>66</v>
      </c>
      <c r="BB33" s="213"/>
      <c r="BC33" s="213"/>
      <c r="BD33" s="81" ph="1"/>
      <c r="BE33" s="159">
        <f>28+35</f>
        <v>63</v>
      </c>
      <c r="BF33" s="159" ph="1"/>
      <c r="BG33" s="159" ph="1"/>
      <c r="BH33" s="81"/>
      <c r="BI33" s="159">
        <f>26+21</f>
        <v>47</v>
      </c>
      <c r="BJ33" s="159"/>
      <c r="BK33" s="159"/>
      <c r="BL33" s="81"/>
      <c r="BM33" s="159">
        <f>24+32</f>
        <v>56</v>
      </c>
      <c r="BN33" s="159"/>
      <c r="BO33" s="159"/>
      <c r="BP33" s="81"/>
      <c r="BQ33" s="159">
        <v>21</v>
      </c>
      <c r="BR33" s="159"/>
      <c r="BS33" s="159"/>
      <c r="BT33" s="81"/>
      <c r="BU33" s="81"/>
      <c r="BV33" s="158"/>
      <c r="BW33" s="158"/>
      <c r="BX33" s="158"/>
      <c r="BY33" s="81"/>
      <c r="BZ33" s="158">
        <v>4</v>
      </c>
      <c r="CA33" s="158"/>
      <c r="CB33" s="158"/>
      <c r="CC33" s="81"/>
      <c r="CD33" s="159">
        <v>1</v>
      </c>
      <c r="CE33" s="159"/>
      <c r="CF33" s="159"/>
      <c r="CG33" s="81"/>
      <c r="CH33" s="78"/>
    </row>
    <row r="34" spans="1:86" s="25" customFormat="1" ht="13.5" customHeight="1" x14ac:dyDescent="0.2">
      <c r="A34" s="21"/>
      <c r="B34" s="21"/>
      <c r="C34" s="21"/>
      <c r="D34" s="222" t="s">
        <v>123</v>
      </c>
      <c r="E34" s="222"/>
      <c r="F34" s="222"/>
      <c r="G34" s="222"/>
      <c r="H34" s="159">
        <v>1</v>
      </c>
      <c r="I34" s="159"/>
      <c r="J34" s="159"/>
      <c r="K34" s="159"/>
      <c r="L34" s="86"/>
      <c r="M34" s="159">
        <v>21</v>
      </c>
      <c r="N34" s="159"/>
      <c r="O34" s="159"/>
      <c r="P34" s="159"/>
      <c r="Q34" s="81"/>
      <c r="R34" s="159">
        <v>16</v>
      </c>
      <c r="S34" s="159"/>
      <c r="T34" s="159"/>
      <c r="U34" s="159"/>
      <c r="V34" s="81"/>
      <c r="W34" s="109" t="s">
        <v>3</v>
      </c>
      <c r="X34" s="81"/>
      <c r="Y34" s="158">
        <v>5</v>
      </c>
      <c r="Z34" s="158"/>
      <c r="AA34" s="86"/>
      <c r="AB34" s="159">
        <v>469</v>
      </c>
      <c r="AC34" s="159"/>
      <c r="AD34" s="159"/>
      <c r="AE34" s="159"/>
      <c r="AF34" s="81"/>
      <c r="AG34" s="159">
        <v>235</v>
      </c>
      <c r="AH34" s="159"/>
      <c r="AI34" s="159"/>
      <c r="AJ34" s="159"/>
      <c r="AK34" s="81"/>
      <c r="AL34" s="159">
        <v>234</v>
      </c>
      <c r="AM34" s="159"/>
      <c r="AN34" s="159"/>
      <c r="AO34" s="159"/>
      <c r="AP34" s="81"/>
      <c r="AQ34" s="159">
        <f>26+37</f>
        <v>63</v>
      </c>
      <c r="AR34" s="159"/>
      <c r="AS34" s="159"/>
      <c r="AT34" s="159"/>
      <c r="AU34" s="81"/>
      <c r="AV34" s="81"/>
      <c r="AW34" s="159">
        <f>46+27</f>
        <v>73</v>
      </c>
      <c r="AX34" s="159"/>
      <c r="AY34" s="159"/>
      <c r="AZ34" s="81"/>
      <c r="BA34" s="159">
        <f>31+49</f>
        <v>80</v>
      </c>
      <c r="BB34" s="213"/>
      <c r="BC34" s="213"/>
      <c r="BD34" s="81" ph="1"/>
      <c r="BE34" s="159">
        <f>33+40</f>
        <v>73</v>
      </c>
      <c r="BF34" s="159" ph="1"/>
      <c r="BG34" s="159" ph="1"/>
      <c r="BH34" s="81"/>
      <c r="BI34" s="159">
        <f>55+40</f>
        <v>95</v>
      </c>
      <c r="BJ34" s="159"/>
      <c r="BK34" s="159"/>
      <c r="BL34" s="81"/>
      <c r="BM34" s="159">
        <f>44+41</f>
        <v>85</v>
      </c>
      <c r="BN34" s="159"/>
      <c r="BO34" s="159"/>
      <c r="BP34" s="81"/>
      <c r="BQ34" s="159">
        <v>29</v>
      </c>
      <c r="BR34" s="159"/>
      <c r="BS34" s="159"/>
      <c r="BT34" s="81"/>
      <c r="BU34" s="81"/>
      <c r="BV34" s="158">
        <v>4</v>
      </c>
      <c r="BW34" s="158"/>
      <c r="BX34" s="158"/>
      <c r="BY34" s="81"/>
      <c r="BZ34" s="158">
        <v>1</v>
      </c>
      <c r="CA34" s="158"/>
      <c r="CB34" s="158"/>
      <c r="CC34" s="81"/>
      <c r="CD34" s="159">
        <v>1</v>
      </c>
      <c r="CE34" s="159"/>
      <c r="CF34" s="159"/>
      <c r="CG34" s="81"/>
      <c r="CH34" s="78"/>
    </row>
    <row r="35" spans="1:86" s="25" customFormat="1" ht="13.5" customHeight="1" x14ac:dyDescent="0.2">
      <c r="A35" s="21"/>
      <c r="B35" s="21"/>
      <c r="C35" s="21"/>
      <c r="D35" s="222" t="s">
        <v>124</v>
      </c>
      <c r="E35" s="222"/>
      <c r="F35" s="222"/>
      <c r="G35" s="222"/>
      <c r="H35" s="159">
        <v>1</v>
      </c>
      <c r="I35" s="159"/>
      <c r="J35" s="159"/>
      <c r="K35" s="159"/>
      <c r="L35" s="86"/>
      <c r="M35" s="159">
        <v>8</v>
      </c>
      <c r="N35" s="159"/>
      <c r="O35" s="159"/>
      <c r="P35" s="159"/>
      <c r="Q35" s="81"/>
      <c r="R35" s="159">
        <v>6</v>
      </c>
      <c r="S35" s="159"/>
      <c r="T35" s="159"/>
      <c r="U35" s="159"/>
      <c r="V35" s="81"/>
      <c r="W35" s="109" t="s">
        <v>3</v>
      </c>
      <c r="X35" s="81"/>
      <c r="Y35" s="158">
        <v>2</v>
      </c>
      <c r="Z35" s="158"/>
      <c r="AA35" s="86"/>
      <c r="AB35" s="159">
        <v>128</v>
      </c>
      <c r="AC35" s="159"/>
      <c r="AD35" s="159"/>
      <c r="AE35" s="159"/>
      <c r="AF35" s="81"/>
      <c r="AG35" s="159">
        <v>76</v>
      </c>
      <c r="AH35" s="159"/>
      <c r="AI35" s="159"/>
      <c r="AJ35" s="159"/>
      <c r="AK35" s="81"/>
      <c r="AL35" s="159">
        <v>52</v>
      </c>
      <c r="AM35" s="159"/>
      <c r="AN35" s="159"/>
      <c r="AO35" s="159"/>
      <c r="AP35" s="81"/>
      <c r="AQ35" s="159">
        <f>13+7</f>
        <v>20</v>
      </c>
      <c r="AR35" s="159"/>
      <c r="AS35" s="159"/>
      <c r="AT35" s="159"/>
      <c r="AU35" s="81"/>
      <c r="AV35" s="81"/>
      <c r="AW35" s="159">
        <f>9+10</f>
        <v>19</v>
      </c>
      <c r="AX35" s="159"/>
      <c r="AY35" s="159"/>
      <c r="AZ35" s="81"/>
      <c r="BA35" s="159">
        <f>15+3</f>
        <v>18</v>
      </c>
      <c r="BB35" s="213"/>
      <c r="BC35" s="213"/>
      <c r="BD35" s="81" ph="1"/>
      <c r="BE35" s="159">
        <f>20+10</f>
        <v>30</v>
      </c>
      <c r="BF35" s="159" ph="1"/>
      <c r="BG35" s="159" ph="1"/>
      <c r="BH35" s="81"/>
      <c r="BI35" s="159">
        <f>10+11</f>
        <v>21</v>
      </c>
      <c r="BJ35" s="159"/>
      <c r="BK35" s="159"/>
      <c r="BL35" s="81"/>
      <c r="BM35" s="159">
        <f>9+11</f>
        <v>20</v>
      </c>
      <c r="BN35" s="159"/>
      <c r="BO35" s="159"/>
      <c r="BP35" s="81"/>
      <c r="BQ35" s="159">
        <v>13</v>
      </c>
      <c r="BR35" s="159"/>
      <c r="BS35" s="159"/>
      <c r="BT35" s="81"/>
      <c r="BU35" s="81"/>
      <c r="BV35" s="158"/>
      <c r="BW35" s="158"/>
      <c r="BX35" s="158"/>
      <c r="BY35" s="81"/>
      <c r="BZ35" s="158">
        <v>3</v>
      </c>
      <c r="CA35" s="158"/>
      <c r="CB35" s="158"/>
      <c r="CC35" s="81"/>
      <c r="CD35" s="159">
        <v>1</v>
      </c>
      <c r="CE35" s="159"/>
      <c r="CF35" s="159"/>
      <c r="CG35" s="81"/>
      <c r="CH35" s="78"/>
    </row>
    <row r="36" spans="1:86" s="25" customFormat="1" ht="13.5" customHeight="1" x14ac:dyDescent="0.2">
      <c r="A36" s="21"/>
      <c r="B36" s="21"/>
      <c r="C36" s="21"/>
      <c r="D36" s="222" t="s">
        <v>125</v>
      </c>
      <c r="E36" s="222"/>
      <c r="F36" s="222"/>
      <c r="G36" s="222"/>
      <c r="H36" s="159">
        <v>1</v>
      </c>
      <c r="I36" s="159"/>
      <c r="J36" s="159"/>
      <c r="K36" s="159"/>
      <c r="L36" s="86"/>
      <c r="M36" s="159">
        <v>21</v>
      </c>
      <c r="N36" s="159"/>
      <c r="O36" s="159"/>
      <c r="P36" s="159"/>
      <c r="Q36" s="81"/>
      <c r="R36" s="159">
        <v>18</v>
      </c>
      <c r="S36" s="159"/>
      <c r="T36" s="159"/>
      <c r="U36" s="159"/>
      <c r="V36" s="81"/>
      <c r="W36" s="109" t="s">
        <v>3</v>
      </c>
      <c r="X36" s="81"/>
      <c r="Y36" s="158">
        <v>3</v>
      </c>
      <c r="Z36" s="158"/>
      <c r="AA36" s="86"/>
      <c r="AB36" s="159">
        <v>520</v>
      </c>
      <c r="AC36" s="159"/>
      <c r="AD36" s="159"/>
      <c r="AE36" s="159"/>
      <c r="AF36" s="81"/>
      <c r="AG36" s="159">
        <v>280</v>
      </c>
      <c r="AH36" s="159"/>
      <c r="AI36" s="159"/>
      <c r="AJ36" s="159"/>
      <c r="AK36" s="81"/>
      <c r="AL36" s="159">
        <v>240</v>
      </c>
      <c r="AM36" s="159"/>
      <c r="AN36" s="159"/>
      <c r="AO36" s="159"/>
      <c r="AP36" s="81"/>
      <c r="AQ36" s="159">
        <f>51+40</f>
        <v>91</v>
      </c>
      <c r="AR36" s="159"/>
      <c r="AS36" s="159"/>
      <c r="AT36" s="159"/>
      <c r="AU36" s="81"/>
      <c r="AV36" s="81"/>
      <c r="AW36" s="159">
        <f>39+33</f>
        <v>72</v>
      </c>
      <c r="AX36" s="159"/>
      <c r="AY36" s="159"/>
      <c r="AZ36" s="81"/>
      <c r="BA36" s="159">
        <f>50+36</f>
        <v>86</v>
      </c>
      <c r="BB36" s="213"/>
      <c r="BC36" s="213"/>
      <c r="BD36" s="81" ph="1"/>
      <c r="BE36" s="159">
        <f>46+51</f>
        <v>97</v>
      </c>
      <c r="BF36" s="159" ph="1"/>
      <c r="BG36" s="159" ph="1"/>
      <c r="BH36" s="81"/>
      <c r="BI36" s="159">
        <f>44+50</f>
        <v>94</v>
      </c>
      <c r="BJ36" s="159"/>
      <c r="BK36" s="159"/>
      <c r="BL36" s="81"/>
      <c r="BM36" s="159">
        <f>50+30</f>
        <v>80</v>
      </c>
      <c r="BN36" s="159"/>
      <c r="BO36" s="159"/>
      <c r="BP36" s="81"/>
      <c r="BQ36" s="159">
        <v>29</v>
      </c>
      <c r="BR36" s="159"/>
      <c r="BS36" s="159"/>
      <c r="BT36" s="81"/>
      <c r="BU36" s="81"/>
      <c r="BV36" s="158">
        <v>4</v>
      </c>
      <c r="BW36" s="158"/>
      <c r="BX36" s="158"/>
      <c r="BY36" s="81"/>
      <c r="BZ36" s="158">
        <v>3</v>
      </c>
      <c r="CA36" s="158"/>
      <c r="CB36" s="158"/>
      <c r="CC36" s="81"/>
      <c r="CD36" s="159">
        <v>1</v>
      </c>
      <c r="CE36" s="159"/>
      <c r="CF36" s="159"/>
      <c r="CG36" s="81"/>
      <c r="CH36" s="78"/>
    </row>
    <row r="37" spans="1:86" s="25" customFormat="1" ht="13.5" customHeight="1" x14ac:dyDescent="0.2">
      <c r="A37" s="21"/>
      <c r="B37" s="21"/>
      <c r="C37" s="21"/>
      <c r="D37" s="222" t="s">
        <v>126</v>
      </c>
      <c r="E37" s="222"/>
      <c r="F37" s="222"/>
      <c r="G37" s="222"/>
      <c r="H37" s="159">
        <v>1</v>
      </c>
      <c r="I37" s="159"/>
      <c r="J37" s="159"/>
      <c r="K37" s="159"/>
      <c r="L37" s="86"/>
      <c r="M37" s="159">
        <v>21</v>
      </c>
      <c r="N37" s="159"/>
      <c r="O37" s="159"/>
      <c r="P37" s="159"/>
      <c r="Q37" s="81"/>
      <c r="R37" s="159">
        <v>18</v>
      </c>
      <c r="S37" s="159"/>
      <c r="T37" s="159"/>
      <c r="U37" s="159"/>
      <c r="V37" s="81"/>
      <c r="W37" s="109" t="s">
        <v>3</v>
      </c>
      <c r="X37" s="81"/>
      <c r="Y37" s="158">
        <v>3</v>
      </c>
      <c r="Z37" s="158"/>
      <c r="AA37" s="86"/>
      <c r="AB37" s="159">
        <v>578</v>
      </c>
      <c r="AC37" s="159"/>
      <c r="AD37" s="159"/>
      <c r="AE37" s="159"/>
      <c r="AF37" s="81"/>
      <c r="AG37" s="159">
        <v>270</v>
      </c>
      <c r="AH37" s="159"/>
      <c r="AI37" s="159"/>
      <c r="AJ37" s="159"/>
      <c r="AK37" s="81"/>
      <c r="AL37" s="159">
        <v>308</v>
      </c>
      <c r="AM37" s="159"/>
      <c r="AN37" s="159"/>
      <c r="AO37" s="159"/>
      <c r="AP37" s="81"/>
      <c r="AQ37" s="159">
        <f>42+52</f>
        <v>94</v>
      </c>
      <c r="AR37" s="159"/>
      <c r="AS37" s="159"/>
      <c r="AT37" s="159"/>
      <c r="AU37" s="81"/>
      <c r="AV37" s="81"/>
      <c r="AW37" s="159">
        <f>49+53</f>
        <v>102</v>
      </c>
      <c r="AX37" s="159"/>
      <c r="AY37" s="159"/>
      <c r="AZ37" s="81"/>
      <c r="BA37" s="159">
        <f>40+52</f>
        <v>92</v>
      </c>
      <c r="BB37" s="213"/>
      <c r="BC37" s="213"/>
      <c r="BD37" s="81" ph="1"/>
      <c r="BE37" s="159">
        <f>45+48</f>
        <v>93</v>
      </c>
      <c r="BF37" s="159" ph="1"/>
      <c r="BG37" s="159" ph="1"/>
      <c r="BH37" s="81"/>
      <c r="BI37" s="159">
        <f>46+45</f>
        <v>91</v>
      </c>
      <c r="BJ37" s="159"/>
      <c r="BK37" s="159"/>
      <c r="BL37" s="81"/>
      <c r="BM37" s="159">
        <f>48+58</f>
        <v>106</v>
      </c>
      <c r="BN37" s="159"/>
      <c r="BO37" s="159"/>
      <c r="BP37" s="81"/>
      <c r="BQ37" s="159">
        <v>32</v>
      </c>
      <c r="BR37" s="159"/>
      <c r="BS37" s="159"/>
      <c r="BT37" s="81"/>
      <c r="BU37" s="81"/>
      <c r="BV37" s="158">
        <v>2</v>
      </c>
      <c r="BW37" s="158"/>
      <c r="BX37" s="158"/>
      <c r="BY37" s="81"/>
      <c r="BZ37" s="158">
        <v>2</v>
      </c>
      <c r="CA37" s="158"/>
      <c r="CB37" s="158"/>
      <c r="CC37" s="81"/>
      <c r="CD37" s="159">
        <v>1</v>
      </c>
      <c r="CE37" s="159"/>
      <c r="CF37" s="159"/>
      <c r="CG37" s="81"/>
      <c r="CH37" s="78"/>
    </row>
    <row r="38" spans="1:86" s="25" customFormat="1" ht="13.5" customHeight="1" x14ac:dyDescent="0.2">
      <c r="A38" s="21"/>
      <c r="B38" s="21"/>
      <c r="C38" s="21"/>
      <c r="D38" s="222" t="s">
        <v>127</v>
      </c>
      <c r="E38" s="222"/>
      <c r="F38" s="222"/>
      <c r="G38" s="222"/>
      <c r="H38" s="159">
        <v>1</v>
      </c>
      <c r="I38" s="159"/>
      <c r="J38" s="159"/>
      <c r="K38" s="159"/>
      <c r="L38" s="86"/>
      <c r="M38" s="159">
        <v>15</v>
      </c>
      <c r="N38" s="159"/>
      <c r="O38" s="159"/>
      <c r="P38" s="159"/>
      <c r="Q38" s="81"/>
      <c r="R38" s="159">
        <v>12</v>
      </c>
      <c r="S38" s="159"/>
      <c r="T38" s="159"/>
      <c r="U38" s="159"/>
      <c r="V38" s="81"/>
      <c r="W38" s="109" t="s">
        <v>3</v>
      </c>
      <c r="X38" s="81"/>
      <c r="Y38" s="158">
        <v>3</v>
      </c>
      <c r="Z38" s="158"/>
      <c r="AA38" s="86"/>
      <c r="AB38" s="159">
        <v>291</v>
      </c>
      <c r="AC38" s="159"/>
      <c r="AD38" s="159"/>
      <c r="AE38" s="159"/>
      <c r="AF38" s="81"/>
      <c r="AG38" s="159">
        <v>154</v>
      </c>
      <c r="AH38" s="159"/>
      <c r="AI38" s="159"/>
      <c r="AJ38" s="159"/>
      <c r="AK38" s="81"/>
      <c r="AL38" s="159">
        <v>137</v>
      </c>
      <c r="AM38" s="159"/>
      <c r="AN38" s="159"/>
      <c r="AO38" s="159"/>
      <c r="AP38" s="81"/>
      <c r="AQ38" s="159">
        <f>25+19</f>
        <v>44</v>
      </c>
      <c r="AR38" s="159"/>
      <c r="AS38" s="159"/>
      <c r="AT38" s="159"/>
      <c r="AU38" s="81"/>
      <c r="AV38" s="81"/>
      <c r="AW38" s="159">
        <f>23+21</f>
        <v>44</v>
      </c>
      <c r="AX38" s="159"/>
      <c r="AY38" s="159"/>
      <c r="AZ38" s="81"/>
      <c r="BA38" s="159">
        <f>34+19</f>
        <v>53</v>
      </c>
      <c r="BB38" s="213"/>
      <c r="BC38" s="213"/>
      <c r="BD38" s="81" ph="1"/>
      <c r="BE38" s="159">
        <f>24+22</f>
        <v>46</v>
      </c>
      <c r="BF38" s="159" ph="1"/>
      <c r="BG38" s="159" ph="1"/>
      <c r="BH38" s="81"/>
      <c r="BI38" s="159">
        <f>22+25</f>
        <v>47</v>
      </c>
      <c r="BJ38" s="159"/>
      <c r="BK38" s="159"/>
      <c r="BL38" s="81"/>
      <c r="BM38" s="159">
        <f>26+31</f>
        <v>57</v>
      </c>
      <c r="BN38" s="159"/>
      <c r="BO38" s="159"/>
      <c r="BP38" s="81"/>
      <c r="BQ38" s="159">
        <v>23</v>
      </c>
      <c r="BR38" s="159"/>
      <c r="BS38" s="159"/>
      <c r="BT38" s="81"/>
      <c r="BU38" s="81"/>
      <c r="BV38" s="158">
        <v>2</v>
      </c>
      <c r="BW38" s="158"/>
      <c r="BX38" s="158"/>
      <c r="BY38" s="81"/>
      <c r="BZ38" s="158">
        <v>7</v>
      </c>
      <c r="CA38" s="158"/>
      <c r="CB38" s="158"/>
      <c r="CC38" s="81"/>
      <c r="CD38" s="159">
        <v>1</v>
      </c>
      <c r="CE38" s="159"/>
      <c r="CF38" s="159"/>
      <c r="CG38" s="81"/>
      <c r="CH38" s="78"/>
    </row>
    <row r="39" spans="1:86" s="25" customFormat="1" ht="13.5" customHeight="1" x14ac:dyDescent="0.2">
      <c r="A39" s="21"/>
      <c r="B39" s="21"/>
      <c r="C39" s="21"/>
      <c r="D39" s="222" t="s">
        <v>128</v>
      </c>
      <c r="E39" s="222"/>
      <c r="F39" s="222"/>
      <c r="G39" s="222"/>
      <c r="H39" s="159">
        <v>1</v>
      </c>
      <c r="I39" s="159"/>
      <c r="J39" s="159"/>
      <c r="K39" s="159"/>
      <c r="L39" s="86"/>
      <c r="M39" s="159">
        <v>7</v>
      </c>
      <c r="N39" s="159"/>
      <c r="O39" s="159"/>
      <c r="P39" s="159"/>
      <c r="Q39" s="81"/>
      <c r="R39" s="159">
        <v>6</v>
      </c>
      <c r="S39" s="159"/>
      <c r="T39" s="159"/>
      <c r="U39" s="159"/>
      <c r="V39" s="81"/>
      <c r="W39" s="109" t="s">
        <v>3</v>
      </c>
      <c r="X39" s="81"/>
      <c r="Y39" s="158">
        <v>1</v>
      </c>
      <c r="Z39" s="158"/>
      <c r="AA39" s="86"/>
      <c r="AB39" s="159">
        <v>73</v>
      </c>
      <c r="AC39" s="159"/>
      <c r="AD39" s="159"/>
      <c r="AE39" s="159"/>
      <c r="AF39" s="81"/>
      <c r="AG39" s="159">
        <v>35</v>
      </c>
      <c r="AH39" s="159"/>
      <c r="AI39" s="159"/>
      <c r="AJ39" s="159"/>
      <c r="AK39" s="81"/>
      <c r="AL39" s="159">
        <v>38</v>
      </c>
      <c r="AM39" s="159"/>
      <c r="AN39" s="159"/>
      <c r="AO39" s="159"/>
      <c r="AP39" s="81"/>
      <c r="AQ39" s="159">
        <f>11+8</f>
        <v>19</v>
      </c>
      <c r="AR39" s="159"/>
      <c r="AS39" s="159"/>
      <c r="AT39" s="159"/>
      <c r="AU39" s="81"/>
      <c r="AV39" s="81"/>
      <c r="AW39" s="159">
        <f>3+2</f>
        <v>5</v>
      </c>
      <c r="AX39" s="159"/>
      <c r="AY39" s="159"/>
      <c r="AZ39" s="81"/>
      <c r="BA39" s="159">
        <f>8+7</f>
        <v>15</v>
      </c>
      <c r="BB39" s="213"/>
      <c r="BC39" s="213"/>
      <c r="BD39" s="81" ph="1"/>
      <c r="BE39" s="159">
        <f>4+6</f>
        <v>10</v>
      </c>
      <c r="BF39" s="159" ph="1"/>
      <c r="BG39" s="159" ph="1"/>
      <c r="BH39" s="81"/>
      <c r="BI39" s="159">
        <f>2+9</f>
        <v>11</v>
      </c>
      <c r="BJ39" s="159"/>
      <c r="BK39" s="159"/>
      <c r="BL39" s="81"/>
      <c r="BM39" s="159">
        <f>7+6</f>
        <v>13</v>
      </c>
      <c r="BN39" s="159"/>
      <c r="BO39" s="159"/>
      <c r="BP39" s="81"/>
      <c r="BQ39" s="159">
        <v>10</v>
      </c>
      <c r="BR39" s="159"/>
      <c r="BS39" s="159"/>
      <c r="BT39" s="81"/>
      <c r="BU39" s="81"/>
      <c r="BV39" s="158">
        <v>2</v>
      </c>
      <c r="BW39" s="158"/>
      <c r="BX39" s="158"/>
      <c r="BY39" s="81"/>
      <c r="BZ39" s="158">
        <v>1</v>
      </c>
      <c r="CA39" s="158"/>
      <c r="CB39" s="158"/>
      <c r="CC39" s="81"/>
      <c r="CD39" s="159">
        <v>1</v>
      </c>
      <c r="CE39" s="159"/>
      <c r="CF39" s="159"/>
      <c r="CG39" s="81"/>
      <c r="CH39" s="78"/>
    </row>
    <row r="40" spans="1:86" s="25" customFormat="1" ht="13.5" customHeight="1" x14ac:dyDescent="0.2">
      <c r="A40" s="21"/>
      <c r="B40" s="21"/>
      <c r="C40" s="21"/>
      <c r="D40" s="222" t="s">
        <v>129</v>
      </c>
      <c r="E40" s="222"/>
      <c r="F40" s="222"/>
      <c r="G40" s="222"/>
      <c r="H40" s="159">
        <v>1</v>
      </c>
      <c r="I40" s="159"/>
      <c r="J40" s="159"/>
      <c r="K40" s="159"/>
      <c r="L40" s="86"/>
      <c r="M40" s="159">
        <v>4</v>
      </c>
      <c r="N40" s="159"/>
      <c r="O40" s="159"/>
      <c r="P40" s="159"/>
      <c r="Q40" s="113"/>
      <c r="R40" s="158">
        <v>0</v>
      </c>
      <c r="S40" s="158"/>
      <c r="T40" s="158"/>
      <c r="U40" s="158"/>
      <c r="V40" s="112"/>
      <c r="W40" s="112">
        <v>3</v>
      </c>
      <c r="X40" s="112"/>
      <c r="Y40" s="158">
        <v>1</v>
      </c>
      <c r="Z40" s="212"/>
      <c r="AA40" s="85"/>
      <c r="AB40" s="159">
        <v>25</v>
      </c>
      <c r="AC40" s="159"/>
      <c r="AD40" s="159"/>
      <c r="AE40" s="159"/>
      <c r="AF40" s="109"/>
      <c r="AG40" s="159">
        <v>12</v>
      </c>
      <c r="AH40" s="159"/>
      <c r="AI40" s="159"/>
      <c r="AJ40" s="159"/>
      <c r="AK40" s="109"/>
      <c r="AL40" s="159">
        <v>13</v>
      </c>
      <c r="AM40" s="159"/>
      <c r="AN40" s="159"/>
      <c r="AO40" s="159"/>
      <c r="AP40" s="109"/>
      <c r="AQ40" s="159">
        <f>2+1</f>
        <v>3</v>
      </c>
      <c r="AR40" s="159"/>
      <c r="AS40" s="159"/>
      <c r="AT40" s="159"/>
      <c r="AU40" s="81"/>
      <c r="AV40" s="81"/>
      <c r="AW40" s="159">
        <f>0+1</f>
        <v>1</v>
      </c>
      <c r="AX40" s="159"/>
      <c r="AY40" s="159"/>
      <c r="AZ40" s="109"/>
      <c r="BA40" s="159">
        <f>1+3</f>
        <v>4</v>
      </c>
      <c r="BB40" s="213"/>
      <c r="BC40" s="213"/>
      <c r="BD40" s="81" ph="1"/>
      <c r="BE40" s="159">
        <f>2+1</f>
        <v>3</v>
      </c>
      <c r="BF40" s="159" ph="1"/>
      <c r="BG40" s="159" ph="1"/>
      <c r="BH40" s="109"/>
      <c r="BI40" s="159">
        <f>2+2</f>
        <v>4</v>
      </c>
      <c r="BJ40" s="159"/>
      <c r="BK40" s="159"/>
      <c r="BL40" s="109"/>
      <c r="BM40" s="159">
        <f>5+5</f>
        <v>10</v>
      </c>
      <c r="BN40" s="159"/>
      <c r="BO40" s="159"/>
      <c r="BP40" s="81"/>
      <c r="BQ40" s="159">
        <v>8</v>
      </c>
      <c r="BR40" s="159"/>
      <c r="BS40" s="159"/>
      <c r="BT40" s="81"/>
      <c r="BU40" s="81"/>
      <c r="BV40" s="158">
        <v>1</v>
      </c>
      <c r="BW40" s="158"/>
      <c r="BX40" s="158"/>
      <c r="BY40" s="81"/>
      <c r="BZ40" s="158">
        <v>1</v>
      </c>
      <c r="CA40" s="158"/>
      <c r="CB40" s="158"/>
      <c r="CC40" s="81"/>
      <c r="CD40" s="159">
        <v>1</v>
      </c>
      <c r="CE40" s="159"/>
      <c r="CF40" s="159"/>
      <c r="CG40" s="81"/>
      <c r="CH40" s="78"/>
    </row>
    <row r="41" spans="1:86" s="25" customFormat="1" ht="13.5" customHeight="1" x14ac:dyDescent="0.2">
      <c r="A41" s="21"/>
      <c r="B41" s="21"/>
      <c r="C41" s="21"/>
      <c r="D41" s="222" t="s">
        <v>130</v>
      </c>
      <c r="E41" s="222"/>
      <c r="F41" s="222"/>
      <c r="G41" s="222"/>
      <c r="H41" s="159">
        <v>1</v>
      </c>
      <c r="I41" s="159"/>
      <c r="J41" s="159"/>
      <c r="K41" s="159"/>
      <c r="L41" s="86"/>
      <c r="M41" s="159">
        <v>5</v>
      </c>
      <c r="N41" s="159"/>
      <c r="O41" s="159"/>
      <c r="P41" s="159"/>
      <c r="Q41" s="113"/>
      <c r="R41" s="158">
        <v>0</v>
      </c>
      <c r="S41" s="158"/>
      <c r="T41" s="158"/>
      <c r="U41" s="158"/>
      <c r="V41" s="113"/>
      <c r="W41" s="112">
        <v>3</v>
      </c>
      <c r="X41" s="113"/>
      <c r="Y41" s="158">
        <v>2</v>
      </c>
      <c r="Z41" s="158"/>
      <c r="AA41" s="86"/>
      <c r="AB41" s="159">
        <v>18</v>
      </c>
      <c r="AC41" s="159"/>
      <c r="AD41" s="159"/>
      <c r="AE41" s="159"/>
      <c r="AF41" s="81"/>
      <c r="AG41" s="159">
        <v>10</v>
      </c>
      <c r="AH41" s="159"/>
      <c r="AI41" s="159"/>
      <c r="AJ41" s="159"/>
      <c r="AK41" s="81"/>
      <c r="AL41" s="159">
        <v>8</v>
      </c>
      <c r="AM41" s="159"/>
      <c r="AN41" s="159"/>
      <c r="AO41" s="159"/>
      <c r="AP41" s="81"/>
      <c r="AQ41" s="159">
        <f>1+1</f>
        <v>2</v>
      </c>
      <c r="AR41" s="159"/>
      <c r="AS41" s="159"/>
      <c r="AT41" s="159"/>
      <c r="AU41" s="81"/>
      <c r="AV41" s="81"/>
      <c r="AW41" s="159">
        <f>0+1</f>
        <v>1</v>
      </c>
      <c r="AX41" s="159"/>
      <c r="AY41" s="159"/>
      <c r="AZ41" s="81"/>
      <c r="BA41" s="159">
        <f>1+2</f>
        <v>3</v>
      </c>
      <c r="BB41" s="213"/>
      <c r="BC41" s="213"/>
      <c r="BD41" s="81" ph="1"/>
      <c r="BE41" s="159">
        <f>3+2</f>
        <v>5</v>
      </c>
      <c r="BF41" s="159" ph="1"/>
      <c r="BG41" s="159" ph="1"/>
      <c r="BH41" s="81"/>
      <c r="BI41" s="159">
        <f>2+2</f>
        <v>4</v>
      </c>
      <c r="BJ41" s="159"/>
      <c r="BK41" s="159"/>
      <c r="BL41" s="81"/>
      <c r="BM41" s="159">
        <f>3+0</f>
        <v>3</v>
      </c>
      <c r="BN41" s="159"/>
      <c r="BO41" s="159"/>
      <c r="BP41" s="81"/>
      <c r="BQ41" s="159">
        <v>9</v>
      </c>
      <c r="BR41" s="159"/>
      <c r="BS41" s="159"/>
      <c r="BT41" s="81"/>
      <c r="BU41" s="81"/>
      <c r="BV41" s="158">
        <v>1</v>
      </c>
      <c r="BW41" s="158"/>
      <c r="BX41" s="158"/>
      <c r="BY41" s="81"/>
      <c r="BZ41" s="158">
        <v>4</v>
      </c>
      <c r="CA41" s="158"/>
      <c r="CB41" s="158"/>
      <c r="CC41" s="81"/>
      <c r="CD41" s="159">
        <v>1</v>
      </c>
      <c r="CE41" s="159"/>
      <c r="CF41" s="159"/>
      <c r="CG41" s="81"/>
      <c r="CH41" s="78"/>
    </row>
    <row r="42" spans="1:86" s="25" customFormat="1" ht="13.5" customHeight="1" x14ac:dyDescent="0.2">
      <c r="A42" s="21"/>
      <c r="B42" s="21"/>
      <c r="C42" s="21"/>
      <c r="D42" s="222" t="s">
        <v>131</v>
      </c>
      <c r="E42" s="222"/>
      <c r="F42" s="222"/>
      <c r="G42" s="222"/>
      <c r="H42" s="159">
        <v>1</v>
      </c>
      <c r="I42" s="159"/>
      <c r="J42" s="159"/>
      <c r="K42" s="159"/>
      <c r="L42" s="86"/>
      <c r="M42" s="159">
        <v>20</v>
      </c>
      <c r="N42" s="159"/>
      <c r="O42" s="159"/>
      <c r="P42" s="159"/>
      <c r="Q42" s="81"/>
      <c r="R42" s="159">
        <v>17</v>
      </c>
      <c r="S42" s="159"/>
      <c r="T42" s="159"/>
      <c r="U42" s="159"/>
      <c r="V42" s="81"/>
      <c r="W42" s="109" t="s">
        <v>3</v>
      </c>
      <c r="X42" s="81"/>
      <c r="Y42" s="158">
        <v>3</v>
      </c>
      <c r="Z42" s="158"/>
      <c r="AA42" s="86"/>
      <c r="AB42" s="159">
        <v>449</v>
      </c>
      <c r="AC42" s="159"/>
      <c r="AD42" s="159"/>
      <c r="AE42" s="159"/>
      <c r="AF42" s="81"/>
      <c r="AG42" s="159">
        <v>246</v>
      </c>
      <c r="AH42" s="159"/>
      <c r="AI42" s="159"/>
      <c r="AJ42" s="159"/>
      <c r="AK42" s="81"/>
      <c r="AL42" s="159">
        <v>203</v>
      </c>
      <c r="AM42" s="159"/>
      <c r="AN42" s="159"/>
      <c r="AO42" s="159"/>
      <c r="AP42" s="81"/>
      <c r="AQ42" s="159">
        <f>49+32</f>
        <v>81</v>
      </c>
      <c r="AR42" s="159"/>
      <c r="AS42" s="159"/>
      <c r="AT42" s="159"/>
      <c r="AU42" s="81"/>
      <c r="AV42" s="81"/>
      <c r="AW42" s="159">
        <f>41+24</f>
        <v>65</v>
      </c>
      <c r="AX42" s="159"/>
      <c r="AY42" s="159"/>
      <c r="AZ42" s="81"/>
      <c r="BA42" s="159">
        <f>43+36</f>
        <v>79</v>
      </c>
      <c r="BB42" s="213"/>
      <c r="BC42" s="213"/>
      <c r="BD42" s="81" ph="1"/>
      <c r="BE42" s="159">
        <f>37+38</f>
        <v>75</v>
      </c>
      <c r="BF42" s="159" ph="1"/>
      <c r="BG42" s="159" ph="1"/>
      <c r="BH42" s="81"/>
      <c r="BI42" s="159">
        <f>34+40</f>
        <v>74</v>
      </c>
      <c r="BJ42" s="159"/>
      <c r="BK42" s="159"/>
      <c r="BL42" s="81"/>
      <c r="BM42" s="159">
        <f>42+33</f>
        <v>75</v>
      </c>
      <c r="BN42" s="159"/>
      <c r="BO42" s="159"/>
      <c r="BP42" s="81"/>
      <c r="BQ42" s="159">
        <v>29</v>
      </c>
      <c r="BR42" s="159"/>
      <c r="BS42" s="159"/>
      <c r="BT42" s="81"/>
      <c r="BU42" s="81"/>
      <c r="BV42" s="158">
        <v>2</v>
      </c>
      <c r="BW42" s="158"/>
      <c r="BX42" s="158"/>
      <c r="BY42" s="81"/>
      <c r="BZ42" s="158">
        <v>2</v>
      </c>
      <c r="CA42" s="158"/>
      <c r="CB42" s="158"/>
      <c r="CC42" s="81"/>
      <c r="CD42" s="159">
        <v>2</v>
      </c>
      <c r="CE42" s="159"/>
      <c r="CF42" s="159"/>
      <c r="CG42" s="81"/>
      <c r="CH42" s="78"/>
    </row>
    <row r="43" spans="1:86" s="25" customFormat="1" ht="13.5" customHeight="1" x14ac:dyDescent="0.2">
      <c r="A43" s="21"/>
      <c r="B43" s="21"/>
      <c r="C43" s="21"/>
      <c r="D43" s="222" t="s">
        <v>132</v>
      </c>
      <c r="E43" s="222"/>
      <c r="F43" s="222"/>
      <c r="G43" s="222"/>
      <c r="H43" s="159">
        <v>1</v>
      </c>
      <c r="I43" s="159"/>
      <c r="J43" s="159"/>
      <c r="K43" s="159"/>
      <c r="L43" s="86"/>
      <c r="M43" s="159">
        <v>14</v>
      </c>
      <c r="N43" s="159"/>
      <c r="O43" s="159"/>
      <c r="P43" s="159"/>
      <c r="Q43" s="81"/>
      <c r="R43" s="159">
        <v>12</v>
      </c>
      <c r="S43" s="159"/>
      <c r="T43" s="159"/>
      <c r="U43" s="159"/>
      <c r="V43" s="81"/>
      <c r="W43" s="109" t="s">
        <v>3</v>
      </c>
      <c r="X43" s="81"/>
      <c r="Y43" s="158">
        <v>2</v>
      </c>
      <c r="Z43" s="158"/>
      <c r="AA43" s="86"/>
      <c r="AB43" s="159">
        <v>274</v>
      </c>
      <c r="AC43" s="159"/>
      <c r="AD43" s="159"/>
      <c r="AE43" s="159"/>
      <c r="AF43" s="81"/>
      <c r="AG43" s="159">
        <v>152</v>
      </c>
      <c r="AH43" s="159"/>
      <c r="AI43" s="159"/>
      <c r="AJ43" s="159"/>
      <c r="AK43" s="81"/>
      <c r="AL43" s="159">
        <v>122</v>
      </c>
      <c r="AM43" s="159"/>
      <c r="AN43" s="159"/>
      <c r="AO43" s="159"/>
      <c r="AP43" s="81"/>
      <c r="AQ43" s="159">
        <f>34+13</f>
        <v>47</v>
      </c>
      <c r="AR43" s="159"/>
      <c r="AS43" s="159"/>
      <c r="AT43" s="159"/>
      <c r="AU43" s="81"/>
      <c r="AV43" s="81"/>
      <c r="AW43" s="159">
        <f>22+22</f>
        <v>44</v>
      </c>
      <c r="AX43" s="159"/>
      <c r="AY43" s="159"/>
      <c r="AZ43" s="81"/>
      <c r="BA43" s="159">
        <f>22+22</f>
        <v>44</v>
      </c>
      <c r="BB43" s="213"/>
      <c r="BC43" s="213"/>
      <c r="BD43" s="81" ph="1"/>
      <c r="BE43" s="159">
        <f>29+12</f>
        <v>41</v>
      </c>
      <c r="BF43" s="159" ph="1"/>
      <c r="BG43" s="159" ph="1"/>
      <c r="BH43" s="81"/>
      <c r="BI43" s="159">
        <f>24+26</f>
        <v>50</v>
      </c>
      <c r="BJ43" s="159"/>
      <c r="BK43" s="159"/>
      <c r="BL43" s="81"/>
      <c r="BM43" s="159">
        <f>21+27</f>
        <v>48</v>
      </c>
      <c r="BN43" s="159"/>
      <c r="BO43" s="159"/>
      <c r="BP43" s="81"/>
      <c r="BQ43" s="159">
        <v>20</v>
      </c>
      <c r="BR43" s="159"/>
      <c r="BS43" s="159"/>
      <c r="BT43" s="81"/>
      <c r="BU43" s="81"/>
      <c r="BV43" s="158">
        <v>4</v>
      </c>
      <c r="BW43" s="158"/>
      <c r="BX43" s="158"/>
      <c r="BY43" s="81"/>
      <c r="BZ43" s="158">
        <v>7</v>
      </c>
      <c r="CA43" s="158"/>
      <c r="CB43" s="158"/>
      <c r="CC43" s="81"/>
      <c r="CD43" s="159">
        <v>1</v>
      </c>
      <c r="CE43" s="159"/>
      <c r="CF43" s="159"/>
      <c r="CG43" s="81"/>
      <c r="CH43" s="78"/>
    </row>
    <row r="44" spans="1:86" s="25" customFormat="1" ht="13.5" customHeight="1" x14ac:dyDescent="0.2">
      <c r="A44" s="21"/>
      <c r="B44" s="21"/>
      <c r="C44" s="21"/>
      <c r="D44" s="222" t="s">
        <v>133</v>
      </c>
      <c r="E44" s="222"/>
      <c r="F44" s="222"/>
      <c r="G44" s="222"/>
      <c r="H44" s="159">
        <v>1</v>
      </c>
      <c r="I44" s="159"/>
      <c r="J44" s="159"/>
      <c r="K44" s="159"/>
      <c r="L44" s="86"/>
      <c r="M44" s="159">
        <v>14</v>
      </c>
      <c r="N44" s="159"/>
      <c r="O44" s="159"/>
      <c r="P44" s="159"/>
      <c r="Q44" s="81"/>
      <c r="R44" s="159">
        <v>11</v>
      </c>
      <c r="S44" s="159"/>
      <c r="T44" s="159"/>
      <c r="U44" s="159"/>
      <c r="V44" s="81"/>
      <c r="W44" s="109" t="s">
        <v>3</v>
      </c>
      <c r="X44" s="81"/>
      <c r="Y44" s="158">
        <v>3</v>
      </c>
      <c r="Z44" s="158"/>
      <c r="AA44" s="86"/>
      <c r="AB44" s="159">
        <v>301</v>
      </c>
      <c r="AC44" s="159"/>
      <c r="AD44" s="159"/>
      <c r="AE44" s="159"/>
      <c r="AF44" s="81"/>
      <c r="AG44" s="159">
        <v>156</v>
      </c>
      <c r="AH44" s="159"/>
      <c r="AI44" s="159"/>
      <c r="AJ44" s="159"/>
      <c r="AK44" s="81"/>
      <c r="AL44" s="159">
        <v>145</v>
      </c>
      <c r="AM44" s="159"/>
      <c r="AN44" s="159"/>
      <c r="AO44" s="159"/>
      <c r="AP44" s="81"/>
      <c r="AQ44" s="159">
        <f>23+20</f>
        <v>43</v>
      </c>
      <c r="AR44" s="159"/>
      <c r="AS44" s="159"/>
      <c r="AT44" s="159"/>
      <c r="AU44" s="81"/>
      <c r="AV44" s="81"/>
      <c r="AW44" s="159">
        <f>21+30</f>
        <v>51</v>
      </c>
      <c r="AX44" s="159"/>
      <c r="AY44" s="159"/>
      <c r="AZ44" s="81"/>
      <c r="BA44" s="159">
        <f>17+16</f>
        <v>33</v>
      </c>
      <c r="BB44" s="213"/>
      <c r="BC44" s="213"/>
      <c r="BD44" s="81" ph="1"/>
      <c r="BE44" s="159">
        <f>36+32</f>
        <v>68</v>
      </c>
      <c r="BF44" s="159" ph="1"/>
      <c r="BG44" s="159" ph="1"/>
      <c r="BH44" s="81"/>
      <c r="BI44" s="159">
        <f>27+25</f>
        <v>52</v>
      </c>
      <c r="BJ44" s="159"/>
      <c r="BK44" s="159"/>
      <c r="BL44" s="81"/>
      <c r="BM44" s="159">
        <f>32+22</f>
        <v>54</v>
      </c>
      <c r="BN44" s="159"/>
      <c r="BO44" s="159"/>
      <c r="BP44" s="81"/>
      <c r="BQ44" s="159">
        <v>22</v>
      </c>
      <c r="BR44" s="159"/>
      <c r="BS44" s="159"/>
      <c r="BT44" s="81"/>
      <c r="BU44" s="81"/>
      <c r="BV44" s="158"/>
      <c r="BW44" s="158"/>
      <c r="BX44" s="158"/>
      <c r="BY44" s="81"/>
      <c r="BZ44" s="158">
        <v>7</v>
      </c>
      <c r="CA44" s="158"/>
      <c r="CB44" s="158"/>
      <c r="CC44" s="81"/>
      <c r="CD44" s="159">
        <v>2</v>
      </c>
      <c r="CE44" s="159"/>
      <c r="CF44" s="159"/>
      <c r="CG44" s="81"/>
      <c r="CH44" s="78"/>
    </row>
    <row r="45" spans="1:86" s="25" customFormat="1" ht="13.5" customHeight="1" x14ac:dyDescent="0.2">
      <c r="A45" s="21"/>
      <c r="B45" s="21"/>
      <c r="C45" s="21"/>
      <c r="D45" s="222" t="s">
        <v>134</v>
      </c>
      <c r="E45" s="222"/>
      <c r="F45" s="222"/>
      <c r="G45" s="222"/>
      <c r="H45" s="159">
        <v>1</v>
      </c>
      <c r="I45" s="159"/>
      <c r="J45" s="159"/>
      <c r="K45" s="159"/>
      <c r="L45" s="86"/>
      <c r="M45" s="159">
        <v>16</v>
      </c>
      <c r="N45" s="159"/>
      <c r="O45" s="159"/>
      <c r="P45" s="159"/>
      <c r="Q45" s="81"/>
      <c r="R45" s="159">
        <v>13</v>
      </c>
      <c r="S45" s="159"/>
      <c r="T45" s="159"/>
      <c r="U45" s="159"/>
      <c r="V45" s="81"/>
      <c r="W45" s="109" t="s">
        <v>3</v>
      </c>
      <c r="X45" s="81"/>
      <c r="Y45" s="158">
        <v>3</v>
      </c>
      <c r="Z45" s="158"/>
      <c r="AA45" s="86"/>
      <c r="AB45" s="159">
        <v>417</v>
      </c>
      <c r="AC45" s="159"/>
      <c r="AD45" s="159"/>
      <c r="AE45" s="159"/>
      <c r="AF45" s="81"/>
      <c r="AG45" s="159">
        <v>214</v>
      </c>
      <c r="AH45" s="159"/>
      <c r="AI45" s="159"/>
      <c r="AJ45" s="159"/>
      <c r="AK45" s="81"/>
      <c r="AL45" s="159">
        <v>203</v>
      </c>
      <c r="AM45" s="159"/>
      <c r="AN45" s="159"/>
      <c r="AO45" s="159"/>
      <c r="AP45" s="81"/>
      <c r="AQ45" s="159">
        <f>39+27</f>
        <v>66</v>
      </c>
      <c r="AR45" s="159"/>
      <c r="AS45" s="159"/>
      <c r="AT45" s="159"/>
      <c r="AU45" s="81"/>
      <c r="AV45" s="81"/>
      <c r="AW45" s="159">
        <f>26+33</f>
        <v>59</v>
      </c>
      <c r="AX45" s="159"/>
      <c r="AY45" s="159"/>
      <c r="AZ45" s="81"/>
      <c r="BA45" s="159">
        <f>34+38</f>
        <v>72</v>
      </c>
      <c r="BB45" s="213"/>
      <c r="BC45" s="213"/>
      <c r="BD45" s="81" ph="1"/>
      <c r="BE45" s="159">
        <f>39+28</f>
        <v>67</v>
      </c>
      <c r="BF45" s="159" ph="1"/>
      <c r="BG45" s="159" ph="1"/>
      <c r="BH45" s="81"/>
      <c r="BI45" s="159">
        <f>40+31</f>
        <v>71</v>
      </c>
      <c r="BJ45" s="159"/>
      <c r="BK45" s="159"/>
      <c r="BL45" s="81"/>
      <c r="BM45" s="159">
        <f>36+46</f>
        <v>82</v>
      </c>
      <c r="BN45" s="159"/>
      <c r="BO45" s="159"/>
      <c r="BP45" s="81"/>
      <c r="BQ45" s="159">
        <v>23</v>
      </c>
      <c r="BR45" s="159"/>
      <c r="BS45" s="159"/>
      <c r="BT45" s="81"/>
      <c r="BU45" s="81"/>
      <c r="BV45" s="158">
        <v>3</v>
      </c>
      <c r="BW45" s="158"/>
      <c r="BX45" s="158"/>
      <c r="BY45" s="81"/>
      <c r="BZ45" s="158">
        <v>3</v>
      </c>
      <c r="CA45" s="158"/>
      <c r="CB45" s="158"/>
      <c r="CC45" s="81"/>
      <c r="CD45" s="159">
        <v>1</v>
      </c>
      <c r="CE45" s="159"/>
      <c r="CF45" s="159"/>
      <c r="CG45" s="81"/>
      <c r="CH45" s="78"/>
    </row>
    <row r="46" spans="1:86" s="25" customFormat="1" ht="13.5" customHeight="1" x14ac:dyDescent="0.2">
      <c r="A46" s="21"/>
      <c r="B46" s="21"/>
      <c r="C46" s="21"/>
      <c r="D46" s="222" t="s">
        <v>135</v>
      </c>
      <c r="E46" s="222"/>
      <c r="F46" s="222"/>
      <c r="G46" s="222"/>
      <c r="H46" s="159">
        <v>1</v>
      </c>
      <c r="I46" s="159"/>
      <c r="J46" s="159"/>
      <c r="K46" s="159"/>
      <c r="L46" s="86"/>
      <c r="M46" s="159">
        <v>25</v>
      </c>
      <c r="N46" s="159"/>
      <c r="O46" s="159"/>
      <c r="P46" s="159"/>
      <c r="Q46" s="81"/>
      <c r="R46" s="159">
        <v>21</v>
      </c>
      <c r="S46" s="159"/>
      <c r="T46" s="159"/>
      <c r="U46" s="159"/>
      <c r="V46" s="81"/>
      <c r="W46" s="109" t="s">
        <v>3</v>
      </c>
      <c r="X46" s="81"/>
      <c r="Y46" s="158">
        <v>4</v>
      </c>
      <c r="Z46" s="158"/>
      <c r="AA46" s="86"/>
      <c r="AB46" s="159">
        <v>681</v>
      </c>
      <c r="AC46" s="159"/>
      <c r="AD46" s="159"/>
      <c r="AE46" s="159"/>
      <c r="AF46" s="81"/>
      <c r="AG46" s="159">
        <v>364</v>
      </c>
      <c r="AH46" s="159"/>
      <c r="AI46" s="159"/>
      <c r="AJ46" s="159"/>
      <c r="AK46" s="81"/>
      <c r="AL46" s="159">
        <v>317</v>
      </c>
      <c r="AM46" s="159"/>
      <c r="AN46" s="159"/>
      <c r="AO46" s="159"/>
      <c r="AP46" s="81"/>
      <c r="AQ46" s="159">
        <f>64+68</f>
        <v>132</v>
      </c>
      <c r="AR46" s="159"/>
      <c r="AS46" s="159"/>
      <c r="AT46" s="159"/>
      <c r="AU46" s="81"/>
      <c r="AV46" s="81"/>
      <c r="AW46" s="159">
        <f>58+45</f>
        <v>103</v>
      </c>
      <c r="AX46" s="159"/>
      <c r="AY46" s="159"/>
      <c r="AZ46" s="81"/>
      <c r="BA46" s="159">
        <f>68+50</f>
        <v>118</v>
      </c>
      <c r="BB46" s="213"/>
      <c r="BC46" s="213"/>
      <c r="BD46" s="81" ph="1"/>
      <c r="BE46" s="159">
        <f>58+48</f>
        <v>106</v>
      </c>
      <c r="BF46" s="159" ph="1"/>
      <c r="BG46" s="159" ph="1"/>
      <c r="BH46" s="81"/>
      <c r="BI46" s="159">
        <f>61+56</f>
        <v>117</v>
      </c>
      <c r="BJ46" s="159"/>
      <c r="BK46" s="159"/>
      <c r="BL46" s="81"/>
      <c r="BM46" s="159">
        <f>55+50</f>
        <v>105</v>
      </c>
      <c r="BN46" s="159"/>
      <c r="BO46" s="159"/>
      <c r="BP46" s="81"/>
      <c r="BQ46" s="159">
        <v>37</v>
      </c>
      <c r="BR46" s="159"/>
      <c r="BS46" s="159"/>
      <c r="BT46" s="81"/>
      <c r="BU46" s="81"/>
      <c r="BV46" s="158"/>
      <c r="BW46" s="158"/>
      <c r="BX46" s="158"/>
      <c r="BY46" s="81"/>
      <c r="BZ46" s="158">
        <v>3</v>
      </c>
      <c r="CA46" s="158"/>
      <c r="CB46" s="158"/>
      <c r="CC46" s="81"/>
      <c r="CD46" s="159">
        <v>1</v>
      </c>
      <c r="CE46" s="159"/>
      <c r="CF46" s="159"/>
      <c r="CG46" s="81"/>
      <c r="CH46" s="78"/>
    </row>
    <row r="47" spans="1:86" s="25" customFormat="1" ht="13.5" customHeight="1" x14ac:dyDescent="0.2">
      <c r="A47" s="21"/>
      <c r="B47" s="21"/>
      <c r="C47" s="21"/>
      <c r="D47" s="222" t="s">
        <v>9</v>
      </c>
      <c r="E47" s="222"/>
      <c r="F47" s="222"/>
      <c r="G47" s="222"/>
      <c r="H47" s="159">
        <v>1</v>
      </c>
      <c r="I47" s="159"/>
      <c r="J47" s="159"/>
      <c r="K47" s="159"/>
      <c r="L47" s="86"/>
      <c r="M47" s="159">
        <v>3</v>
      </c>
      <c r="N47" s="159"/>
      <c r="O47" s="159"/>
      <c r="P47" s="159"/>
      <c r="Q47" s="113"/>
      <c r="R47" s="158">
        <v>0</v>
      </c>
      <c r="S47" s="158"/>
      <c r="T47" s="158"/>
      <c r="U47" s="158"/>
      <c r="V47" s="113"/>
      <c r="W47" s="113">
        <v>3</v>
      </c>
      <c r="X47" s="113"/>
      <c r="Y47" s="158" t="s">
        <v>3</v>
      </c>
      <c r="Z47" s="212"/>
      <c r="AA47" s="86"/>
      <c r="AB47" s="159">
        <v>22</v>
      </c>
      <c r="AC47" s="159"/>
      <c r="AD47" s="159"/>
      <c r="AE47" s="159"/>
      <c r="AF47" s="81"/>
      <c r="AG47" s="159">
        <v>11</v>
      </c>
      <c r="AH47" s="159"/>
      <c r="AI47" s="159"/>
      <c r="AJ47" s="159"/>
      <c r="AK47" s="81"/>
      <c r="AL47" s="159">
        <v>11</v>
      </c>
      <c r="AM47" s="159"/>
      <c r="AN47" s="159"/>
      <c r="AO47" s="159"/>
      <c r="AP47" s="81"/>
      <c r="AQ47" s="159">
        <f>2+4</f>
        <v>6</v>
      </c>
      <c r="AR47" s="159"/>
      <c r="AS47" s="159"/>
      <c r="AT47" s="159"/>
      <c r="AU47" s="81"/>
      <c r="AV47" s="81"/>
      <c r="AW47" s="159">
        <f>1+1</f>
        <v>2</v>
      </c>
      <c r="AX47" s="159"/>
      <c r="AY47" s="159"/>
      <c r="AZ47" s="81"/>
      <c r="BA47" s="159">
        <f>5+0</f>
        <v>5</v>
      </c>
      <c r="BB47" s="213"/>
      <c r="BC47" s="213"/>
      <c r="BD47" s="81" ph="1"/>
      <c r="BE47" s="159" ph="1">
        <v>2</v>
      </c>
      <c r="BF47" s="159" ph="1"/>
      <c r="BG47" s="159" ph="1"/>
      <c r="BH47" s="81"/>
      <c r="BI47" s="159">
        <f>1+4</f>
        <v>5</v>
      </c>
      <c r="BJ47" s="159"/>
      <c r="BK47" s="159"/>
      <c r="BL47" s="81"/>
      <c r="BM47" s="159">
        <f>0+2</f>
        <v>2</v>
      </c>
      <c r="BN47" s="159"/>
      <c r="BO47" s="159"/>
      <c r="BP47" s="81"/>
      <c r="BQ47" s="159">
        <v>7</v>
      </c>
      <c r="BR47" s="159"/>
      <c r="BS47" s="159"/>
      <c r="BT47" s="81"/>
      <c r="BU47" s="81"/>
      <c r="BV47" s="158"/>
      <c r="BW47" s="158"/>
      <c r="BX47" s="158"/>
      <c r="BY47" s="81"/>
      <c r="BZ47" s="159">
        <v>1</v>
      </c>
      <c r="CA47" s="159"/>
      <c r="CB47" s="159"/>
      <c r="CC47" s="81"/>
      <c r="CD47" s="158">
        <v>1</v>
      </c>
      <c r="CE47" s="158"/>
      <c r="CF47" s="158"/>
      <c r="CG47" s="81"/>
      <c r="CH47" s="78"/>
    </row>
    <row r="48" spans="1:86" s="25" customFormat="1" ht="13.5" customHeight="1" x14ac:dyDescent="0.2">
      <c r="A48" s="21"/>
      <c r="B48" s="21"/>
      <c r="C48" s="21"/>
      <c r="D48" s="222" t="s">
        <v>8</v>
      </c>
      <c r="E48" s="222"/>
      <c r="F48" s="222"/>
      <c r="G48" s="222"/>
      <c r="H48" s="159">
        <v>1</v>
      </c>
      <c r="I48" s="159"/>
      <c r="J48" s="159"/>
      <c r="K48" s="159"/>
      <c r="L48" s="86"/>
      <c r="M48" s="159">
        <v>3</v>
      </c>
      <c r="N48" s="159"/>
      <c r="O48" s="159"/>
      <c r="P48" s="159"/>
      <c r="Q48" s="113"/>
      <c r="R48" s="158">
        <v>0</v>
      </c>
      <c r="S48" s="158"/>
      <c r="T48" s="158"/>
      <c r="U48" s="158"/>
      <c r="V48" s="113"/>
      <c r="W48" s="112">
        <v>3</v>
      </c>
      <c r="X48" s="113"/>
      <c r="Y48" s="158" t="s">
        <v>3</v>
      </c>
      <c r="Z48" s="212"/>
      <c r="AA48" s="86"/>
      <c r="AB48" s="159">
        <v>28</v>
      </c>
      <c r="AC48" s="159"/>
      <c r="AD48" s="159"/>
      <c r="AE48" s="159"/>
      <c r="AF48" s="81"/>
      <c r="AG48" s="159">
        <v>14</v>
      </c>
      <c r="AH48" s="159"/>
      <c r="AI48" s="159"/>
      <c r="AJ48" s="159"/>
      <c r="AK48" s="81"/>
      <c r="AL48" s="159">
        <v>14</v>
      </c>
      <c r="AM48" s="159"/>
      <c r="AN48" s="159"/>
      <c r="AO48" s="159"/>
      <c r="AP48" s="81"/>
      <c r="AQ48" s="159">
        <f>4+0</f>
        <v>4</v>
      </c>
      <c r="AR48" s="159"/>
      <c r="AS48" s="159"/>
      <c r="AT48" s="159"/>
      <c r="AU48" s="81"/>
      <c r="AV48" s="81"/>
      <c r="AW48" s="159">
        <f>1+3</f>
        <v>4</v>
      </c>
      <c r="AX48" s="159"/>
      <c r="AY48" s="159"/>
      <c r="AZ48" s="81"/>
      <c r="BA48" s="159">
        <f>2+1</f>
        <v>3</v>
      </c>
      <c r="BB48" s="213"/>
      <c r="BC48" s="213"/>
      <c r="BD48" s="81" ph="1"/>
      <c r="BE48" s="159">
        <f>2+3</f>
        <v>5</v>
      </c>
      <c r="BF48" s="159" ph="1"/>
      <c r="BG48" s="159" ph="1"/>
      <c r="BH48" s="81"/>
      <c r="BI48" s="159">
        <f>3+5</f>
        <v>8</v>
      </c>
      <c r="BJ48" s="159"/>
      <c r="BK48" s="159"/>
      <c r="BL48" s="81"/>
      <c r="BM48" s="159">
        <f>2+2</f>
        <v>4</v>
      </c>
      <c r="BN48" s="159"/>
      <c r="BO48" s="159"/>
      <c r="BP48" s="81"/>
      <c r="BQ48" s="159">
        <v>6</v>
      </c>
      <c r="BR48" s="159"/>
      <c r="BS48" s="159"/>
      <c r="BT48" s="81"/>
      <c r="BU48" s="81"/>
      <c r="BV48" s="158">
        <v>1</v>
      </c>
      <c r="BW48" s="158"/>
      <c r="BX48" s="158"/>
      <c r="BY48" s="81"/>
      <c r="BZ48" s="158">
        <v>3</v>
      </c>
      <c r="CA48" s="158"/>
      <c r="CB48" s="158"/>
      <c r="CC48" s="81"/>
      <c r="CD48" s="159">
        <v>1</v>
      </c>
      <c r="CE48" s="159"/>
      <c r="CF48" s="159"/>
      <c r="CG48" s="81"/>
      <c r="CH48" s="78"/>
    </row>
    <row r="49" spans="1:86" s="25" customFormat="1" ht="13.5" customHeight="1" x14ac:dyDescent="0.2">
      <c r="A49" s="21"/>
      <c r="B49" s="21"/>
      <c r="C49" s="21"/>
      <c r="D49" s="222" t="s">
        <v>7</v>
      </c>
      <c r="E49" s="222"/>
      <c r="F49" s="222"/>
      <c r="G49" s="222"/>
      <c r="H49" s="159">
        <v>1</v>
      </c>
      <c r="I49" s="159"/>
      <c r="J49" s="159"/>
      <c r="K49" s="159"/>
      <c r="L49" s="86"/>
      <c r="M49" s="159">
        <v>8</v>
      </c>
      <c r="N49" s="159"/>
      <c r="O49" s="159"/>
      <c r="P49" s="159"/>
      <c r="Q49" s="81"/>
      <c r="R49" s="159">
        <v>6</v>
      </c>
      <c r="S49" s="159"/>
      <c r="T49" s="159"/>
      <c r="U49" s="159"/>
      <c r="V49" s="81"/>
      <c r="W49" s="109" t="s">
        <v>3</v>
      </c>
      <c r="X49" s="81"/>
      <c r="Y49" s="158">
        <v>2</v>
      </c>
      <c r="Z49" s="158"/>
      <c r="AA49" s="86"/>
      <c r="AB49" s="159">
        <v>127</v>
      </c>
      <c r="AC49" s="159"/>
      <c r="AD49" s="159"/>
      <c r="AE49" s="159"/>
      <c r="AF49" s="81"/>
      <c r="AG49" s="159">
        <v>58</v>
      </c>
      <c r="AH49" s="159"/>
      <c r="AI49" s="159"/>
      <c r="AJ49" s="159"/>
      <c r="AK49" s="81"/>
      <c r="AL49" s="159">
        <v>69</v>
      </c>
      <c r="AM49" s="159"/>
      <c r="AN49" s="159"/>
      <c r="AO49" s="159"/>
      <c r="AP49" s="81"/>
      <c r="AQ49" s="159">
        <f>10+9</f>
        <v>19</v>
      </c>
      <c r="AR49" s="159"/>
      <c r="AS49" s="159"/>
      <c r="AT49" s="159"/>
      <c r="AU49" s="81"/>
      <c r="AV49" s="81"/>
      <c r="AW49" s="159">
        <f>14+11</f>
        <v>25</v>
      </c>
      <c r="AX49" s="159"/>
      <c r="AY49" s="159"/>
      <c r="AZ49" s="81"/>
      <c r="BA49" s="159">
        <f>8+9</f>
        <v>17</v>
      </c>
      <c r="BB49" s="213"/>
      <c r="BC49" s="213"/>
      <c r="BD49" s="81" ph="1"/>
      <c r="BE49" s="159">
        <f>5+13</f>
        <v>18</v>
      </c>
      <c r="BF49" s="159" ph="1"/>
      <c r="BG49" s="159" ph="1"/>
      <c r="BH49" s="81"/>
      <c r="BI49" s="159">
        <f>11+13</f>
        <v>24</v>
      </c>
      <c r="BJ49" s="159"/>
      <c r="BK49" s="159"/>
      <c r="BL49" s="81"/>
      <c r="BM49" s="159">
        <f>10+14</f>
        <v>24</v>
      </c>
      <c r="BN49" s="159"/>
      <c r="BO49" s="159"/>
      <c r="BP49" s="81"/>
      <c r="BQ49" s="159">
        <v>15</v>
      </c>
      <c r="BR49" s="159"/>
      <c r="BS49" s="159"/>
      <c r="BT49" s="81"/>
      <c r="BU49" s="81"/>
      <c r="BV49" s="158"/>
      <c r="BW49" s="158"/>
      <c r="BX49" s="158"/>
      <c r="BY49" s="81"/>
      <c r="BZ49" s="158">
        <v>1</v>
      </c>
      <c r="CA49" s="158"/>
      <c r="CB49" s="158"/>
      <c r="CC49" s="81"/>
      <c r="CD49" s="159">
        <v>1</v>
      </c>
      <c r="CE49" s="159"/>
      <c r="CF49" s="159"/>
      <c r="CG49" s="81"/>
      <c r="CH49" s="78"/>
    </row>
    <row r="50" spans="1:86" s="25" customFormat="1" ht="14.25" customHeight="1" x14ac:dyDescent="0.2">
      <c r="A50" s="21"/>
      <c r="B50" s="222" t="s">
        <v>47</v>
      </c>
      <c r="C50" s="225"/>
      <c r="D50" s="225"/>
      <c r="E50" s="225"/>
      <c r="F50" s="225"/>
      <c r="G50" s="225"/>
      <c r="H50" s="225"/>
      <c r="I50" s="225"/>
      <c r="J50" s="225"/>
      <c r="K50" s="225"/>
      <c r="L50" s="86"/>
      <c r="M50" s="20"/>
      <c r="N50" s="20"/>
      <c r="O50" s="20"/>
      <c r="P50" s="20"/>
      <c r="Q50" s="81"/>
      <c r="R50" s="81"/>
      <c r="S50" s="81"/>
      <c r="T50" s="81"/>
      <c r="U50" s="81"/>
      <c r="V50" s="81"/>
      <c r="W50" s="77"/>
      <c r="X50" s="77"/>
      <c r="Y50" s="19"/>
      <c r="Z50" s="19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 ph="1"/>
      <c r="BE50" s="20" ph="1"/>
      <c r="BF50" s="20" ph="1"/>
      <c r="BG50" s="20" ph="1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</row>
    <row r="51" spans="1:86" s="25" customFormat="1" ht="13.5" customHeight="1" x14ac:dyDescent="0.2">
      <c r="A51" s="21"/>
      <c r="B51" s="21"/>
      <c r="C51" s="21"/>
      <c r="D51" s="222" t="s">
        <v>115</v>
      </c>
      <c r="E51" s="222"/>
      <c r="F51" s="222"/>
      <c r="G51" s="222"/>
      <c r="H51" s="159">
        <v>1</v>
      </c>
      <c r="I51" s="159"/>
      <c r="J51" s="159"/>
      <c r="K51" s="159"/>
      <c r="L51" s="86"/>
      <c r="M51" s="159">
        <v>11</v>
      </c>
      <c r="N51" s="159"/>
      <c r="O51" s="159"/>
      <c r="P51" s="159"/>
      <c r="Q51" s="81"/>
      <c r="R51" s="159">
        <v>10</v>
      </c>
      <c r="S51" s="159"/>
      <c r="T51" s="159"/>
      <c r="U51" s="159"/>
      <c r="V51" s="81"/>
      <c r="W51" s="109" t="s">
        <v>3</v>
      </c>
      <c r="X51" s="81"/>
      <c r="Y51" s="158">
        <v>1</v>
      </c>
      <c r="Z51" s="158"/>
      <c r="AA51" s="86"/>
      <c r="AB51" s="159">
        <v>293</v>
      </c>
      <c r="AC51" s="159"/>
      <c r="AD51" s="159"/>
      <c r="AE51" s="159"/>
      <c r="AF51" s="81"/>
      <c r="AG51" s="159">
        <v>141</v>
      </c>
      <c r="AH51" s="159"/>
      <c r="AI51" s="159"/>
      <c r="AJ51" s="159"/>
      <c r="AK51" s="81"/>
      <c r="AL51" s="159">
        <v>152</v>
      </c>
      <c r="AM51" s="159"/>
      <c r="AN51" s="159"/>
      <c r="AO51" s="159"/>
      <c r="AP51" s="81"/>
      <c r="AQ51" s="159">
        <f>49+50</f>
        <v>99</v>
      </c>
      <c r="AR51" s="159"/>
      <c r="AS51" s="159"/>
      <c r="AT51" s="159"/>
      <c r="AU51" s="81"/>
      <c r="AV51" s="81"/>
      <c r="AW51" s="159">
        <f>42+45</f>
        <v>87</v>
      </c>
      <c r="AX51" s="159"/>
      <c r="AY51" s="159"/>
      <c r="AZ51" s="81"/>
      <c r="BA51" s="159">
        <f>50+57</f>
        <v>107</v>
      </c>
      <c r="BB51" s="213"/>
      <c r="BC51" s="213"/>
      <c r="BD51" s="81"/>
      <c r="BE51" s="158" t="s">
        <v>105</v>
      </c>
      <c r="BF51" s="158"/>
      <c r="BG51" s="158"/>
      <c r="BH51" s="109"/>
      <c r="BI51" s="158" t="s">
        <v>105</v>
      </c>
      <c r="BJ51" s="158"/>
      <c r="BK51" s="158"/>
      <c r="BL51" s="109"/>
      <c r="BM51" s="158" t="s">
        <v>105</v>
      </c>
      <c r="BN51" s="158"/>
      <c r="BO51" s="158"/>
      <c r="BP51" s="81"/>
      <c r="BQ51" s="159">
        <v>21</v>
      </c>
      <c r="BR51" s="159"/>
      <c r="BS51" s="159"/>
      <c r="BT51" s="81">
        <v>28</v>
      </c>
      <c r="BU51" s="81"/>
      <c r="BV51" s="158">
        <v>2</v>
      </c>
      <c r="BW51" s="158"/>
      <c r="BX51" s="158"/>
      <c r="BY51" s="81"/>
      <c r="BZ51" s="159">
        <v>4</v>
      </c>
      <c r="CA51" s="159"/>
      <c r="CB51" s="159"/>
      <c r="CC51" s="81"/>
      <c r="CD51" s="158">
        <v>2</v>
      </c>
      <c r="CE51" s="158"/>
      <c r="CF51" s="158"/>
      <c r="CG51" s="20"/>
    </row>
    <row r="52" spans="1:86" s="25" customFormat="1" ht="13.75" customHeight="1" x14ac:dyDescent="0.2">
      <c r="A52" s="21"/>
      <c r="B52" s="21"/>
      <c r="C52" s="21"/>
      <c r="D52" s="222" t="s">
        <v>136</v>
      </c>
      <c r="E52" s="222"/>
      <c r="F52" s="222"/>
      <c r="G52" s="222"/>
      <c r="H52" s="159">
        <v>1</v>
      </c>
      <c r="I52" s="159"/>
      <c r="J52" s="159"/>
      <c r="K52" s="159"/>
      <c r="L52" s="86"/>
      <c r="M52" s="159">
        <v>16</v>
      </c>
      <c r="N52" s="159"/>
      <c r="O52" s="159"/>
      <c r="P52" s="159"/>
      <c r="Q52" s="81"/>
      <c r="R52" s="159">
        <v>13</v>
      </c>
      <c r="S52" s="159"/>
      <c r="T52" s="159"/>
      <c r="U52" s="159"/>
      <c r="V52" s="81"/>
      <c r="W52" s="109" t="s">
        <v>3</v>
      </c>
      <c r="X52" s="81"/>
      <c r="Y52" s="158">
        <v>3</v>
      </c>
      <c r="Z52" s="158"/>
      <c r="AA52" s="86"/>
      <c r="AB52" s="159">
        <v>435</v>
      </c>
      <c r="AC52" s="159"/>
      <c r="AD52" s="159"/>
      <c r="AE52" s="159"/>
      <c r="AF52" s="81"/>
      <c r="AG52" s="159">
        <v>219</v>
      </c>
      <c r="AH52" s="159"/>
      <c r="AI52" s="159"/>
      <c r="AJ52" s="159"/>
      <c r="AK52" s="81"/>
      <c r="AL52" s="159">
        <v>216</v>
      </c>
      <c r="AM52" s="159"/>
      <c r="AN52" s="159"/>
      <c r="AO52" s="159"/>
      <c r="AP52" s="81"/>
      <c r="AQ52" s="159">
        <f>75+70</f>
        <v>145</v>
      </c>
      <c r="AR52" s="159"/>
      <c r="AS52" s="159"/>
      <c r="AT52" s="159"/>
      <c r="AU52" s="81"/>
      <c r="AV52" s="81"/>
      <c r="AW52" s="159">
        <f>69+70</f>
        <v>139</v>
      </c>
      <c r="AX52" s="159"/>
      <c r="AY52" s="159"/>
      <c r="AZ52" s="81"/>
      <c r="BA52" s="159">
        <f>75+76</f>
        <v>151</v>
      </c>
      <c r="BB52" s="213"/>
      <c r="BC52" s="213"/>
      <c r="BD52" s="81"/>
      <c r="BE52" s="158" t="s">
        <v>105</v>
      </c>
      <c r="BF52" s="158"/>
      <c r="BG52" s="158"/>
      <c r="BH52" s="109"/>
      <c r="BI52" s="158" t="s">
        <v>105</v>
      </c>
      <c r="BJ52" s="158"/>
      <c r="BK52" s="158"/>
      <c r="BL52" s="109"/>
      <c r="BM52" s="158" t="s">
        <v>105</v>
      </c>
      <c r="BN52" s="158"/>
      <c r="BO52" s="158"/>
      <c r="BP52" s="81"/>
      <c r="BQ52" s="159">
        <v>28</v>
      </c>
      <c r="BR52" s="159"/>
      <c r="BS52" s="159"/>
      <c r="BT52" s="81"/>
      <c r="BU52" s="81"/>
      <c r="BV52" s="158" t="s">
        <v>3</v>
      </c>
      <c r="BW52" s="158"/>
      <c r="BX52" s="158"/>
      <c r="BY52" s="81"/>
      <c r="BZ52" s="159">
        <v>2</v>
      </c>
      <c r="CA52" s="159"/>
      <c r="CB52" s="159"/>
      <c r="CC52" s="81"/>
      <c r="CD52" s="159">
        <v>1</v>
      </c>
      <c r="CE52" s="159"/>
      <c r="CF52" s="159"/>
      <c r="CG52" s="20"/>
    </row>
    <row r="53" spans="1:86" s="25" customFormat="1" ht="13.75" customHeight="1" x14ac:dyDescent="0.2">
      <c r="A53" s="21"/>
      <c r="B53" s="21"/>
      <c r="C53" s="21"/>
      <c r="D53" s="222" t="s">
        <v>131</v>
      </c>
      <c r="E53" s="222"/>
      <c r="F53" s="222"/>
      <c r="G53" s="222"/>
      <c r="H53" s="159">
        <v>1</v>
      </c>
      <c r="I53" s="159"/>
      <c r="J53" s="159"/>
      <c r="K53" s="159"/>
      <c r="L53" s="86"/>
      <c r="M53" s="159">
        <v>20</v>
      </c>
      <c r="N53" s="159"/>
      <c r="O53" s="159"/>
      <c r="P53" s="159"/>
      <c r="Q53" s="81"/>
      <c r="R53" s="159">
        <v>17</v>
      </c>
      <c r="S53" s="159"/>
      <c r="T53" s="159"/>
      <c r="U53" s="159"/>
      <c r="V53" s="81"/>
      <c r="W53" s="109" t="s">
        <v>3</v>
      </c>
      <c r="X53" s="81"/>
      <c r="Y53" s="158">
        <v>3</v>
      </c>
      <c r="Z53" s="158"/>
      <c r="AA53" s="86"/>
      <c r="AB53" s="159">
        <v>529</v>
      </c>
      <c r="AC53" s="159"/>
      <c r="AD53" s="159"/>
      <c r="AE53" s="159"/>
      <c r="AF53" s="81"/>
      <c r="AG53" s="159">
        <v>257</v>
      </c>
      <c r="AH53" s="159"/>
      <c r="AI53" s="159"/>
      <c r="AJ53" s="159"/>
      <c r="AK53" s="81"/>
      <c r="AL53" s="159">
        <v>272</v>
      </c>
      <c r="AM53" s="159"/>
      <c r="AN53" s="159"/>
      <c r="AO53" s="159"/>
      <c r="AP53" s="81"/>
      <c r="AQ53" s="159">
        <f>70+111</f>
        <v>181</v>
      </c>
      <c r="AR53" s="159"/>
      <c r="AS53" s="159"/>
      <c r="AT53" s="159"/>
      <c r="AU53" s="81"/>
      <c r="AV53" s="81"/>
      <c r="AW53" s="159">
        <f>91+76</f>
        <v>167</v>
      </c>
      <c r="AX53" s="159"/>
      <c r="AY53" s="159"/>
      <c r="AZ53" s="81"/>
      <c r="BA53" s="159">
        <f>96+85</f>
        <v>181</v>
      </c>
      <c r="BB53" s="213"/>
      <c r="BC53" s="213"/>
      <c r="BD53" s="81"/>
      <c r="BE53" s="158" t="s">
        <v>105</v>
      </c>
      <c r="BF53" s="158"/>
      <c r="BG53" s="158"/>
      <c r="BH53" s="109"/>
      <c r="BI53" s="158" t="s">
        <v>105</v>
      </c>
      <c r="BJ53" s="158"/>
      <c r="BK53" s="158"/>
      <c r="BL53" s="109"/>
      <c r="BM53" s="158" t="s">
        <v>105</v>
      </c>
      <c r="BN53" s="158"/>
      <c r="BO53" s="158"/>
      <c r="BP53" s="81"/>
      <c r="BQ53" s="159">
        <v>37</v>
      </c>
      <c r="BR53" s="159"/>
      <c r="BS53" s="159"/>
      <c r="BT53" s="81"/>
      <c r="BU53" s="81"/>
      <c r="BV53" s="158">
        <v>5</v>
      </c>
      <c r="BW53" s="158"/>
      <c r="BX53" s="158"/>
      <c r="BY53" s="81"/>
      <c r="BZ53" s="159">
        <v>3</v>
      </c>
      <c r="CA53" s="159"/>
      <c r="CB53" s="159"/>
      <c r="CC53" s="81"/>
      <c r="CD53" s="159">
        <v>1</v>
      </c>
      <c r="CE53" s="159"/>
      <c r="CF53" s="159"/>
      <c r="CG53" s="20"/>
    </row>
    <row r="54" spans="1:86" s="25" customFormat="1" ht="13.75" customHeight="1" x14ac:dyDescent="0.2">
      <c r="A54" s="21"/>
      <c r="B54" s="21"/>
      <c r="C54" s="21"/>
      <c r="D54" s="222" t="s">
        <v>118</v>
      </c>
      <c r="E54" s="222"/>
      <c r="F54" s="222"/>
      <c r="G54" s="222"/>
      <c r="H54" s="159">
        <v>1</v>
      </c>
      <c r="I54" s="159"/>
      <c r="J54" s="159"/>
      <c r="K54" s="159"/>
      <c r="L54" s="86"/>
      <c r="M54" s="159">
        <v>16</v>
      </c>
      <c r="N54" s="159"/>
      <c r="O54" s="159"/>
      <c r="P54" s="159"/>
      <c r="Q54" s="81"/>
      <c r="R54" s="159">
        <v>12</v>
      </c>
      <c r="S54" s="159"/>
      <c r="T54" s="159"/>
      <c r="U54" s="159"/>
      <c r="V54" s="81"/>
      <c r="W54" s="109" t="s">
        <v>3</v>
      </c>
      <c r="X54" s="81"/>
      <c r="Y54" s="158">
        <v>4</v>
      </c>
      <c r="Z54" s="158"/>
      <c r="AA54" s="86"/>
      <c r="AB54" s="159">
        <v>403</v>
      </c>
      <c r="AC54" s="159"/>
      <c r="AD54" s="159"/>
      <c r="AE54" s="159"/>
      <c r="AF54" s="81"/>
      <c r="AG54" s="159">
        <v>212</v>
      </c>
      <c r="AH54" s="159"/>
      <c r="AI54" s="159"/>
      <c r="AJ54" s="159"/>
      <c r="AK54" s="81"/>
      <c r="AL54" s="159">
        <v>191</v>
      </c>
      <c r="AM54" s="159"/>
      <c r="AN54" s="159"/>
      <c r="AO54" s="159"/>
      <c r="AP54" s="81"/>
      <c r="AQ54" s="159">
        <f>76+64</f>
        <v>140</v>
      </c>
      <c r="AR54" s="159"/>
      <c r="AS54" s="159"/>
      <c r="AT54" s="159"/>
      <c r="AU54" s="81"/>
      <c r="AV54" s="81"/>
      <c r="AW54" s="159">
        <f>69+60</f>
        <v>129</v>
      </c>
      <c r="AX54" s="159"/>
      <c r="AY54" s="159"/>
      <c r="AZ54" s="81"/>
      <c r="BA54" s="159">
        <f>67+67</f>
        <v>134</v>
      </c>
      <c r="BB54" s="213"/>
      <c r="BC54" s="213"/>
      <c r="BD54" s="81"/>
      <c r="BE54" s="158" t="s">
        <v>105</v>
      </c>
      <c r="BF54" s="158"/>
      <c r="BG54" s="158"/>
      <c r="BH54" s="109"/>
      <c r="BI54" s="158" t="s">
        <v>105</v>
      </c>
      <c r="BJ54" s="158"/>
      <c r="BK54" s="158"/>
      <c r="BL54" s="109"/>
      <c r="BM54" s="158" t="s">
        <v>105</v>
      </c>
      <c r="BN54" s="158"/>
      <c r="BO54" s="158"/>
      <c r="BP54" s="81"/>
      <c r="BQ54" s="159">
        <v>32</v>
      </c>
      <c r="BR54" s="159"/>
      <c r="BS54" s="159"/>
      <c r="BT54" s="81"/>
      <c r="BU54" s="81"/>
      <c r="BV54" s="158">
        <v>1</v>
      </c>
      <c r="BW54" s="158"/>
      <c r="BX54" s="158"/>
      <c r="BY54" s="81"/>
      <c r="BZ54" s="159">
        <v>5</v>
      </c>
      <c r="CA54" s="159"/>
      <c r="CB54" s="159"/>
      <c r="CC54" s="81"/>
      <c r="CD54" s="159">
        <v>4</v>
      </c>
      <c r="CE54" s="159"/>
      <c r="CF54" s="159"/>
      <c r="CG54" s="20"/>
    </row>
    <row r="55" spans="1:86" s="25" customFormat="1" ht="13.5" customHeight="1" x14ac:dyDescent="0.2">
      <c r="A55" s="21"/>
      <c r="B55" s="21"/>
      <c r="C55" s="21"/>
      <c r="D55" s="222" t="s">
        <v>122</v>
      </c>
      <c r="E55" s="222"/>
      <c r="F55" s="222"/>
      <c r="G55" s="222"/>
      <c r="H55" s="159">
        <v>1</v>
      </c>
      <c r="I55" s="159"/>
      <c r="J55" s="159"/>
      <c r="K55" s="159"/>
      <c r="L55" s="86"/>
      <c r="M55" s="159">
        <v>10</v>
      </c>
      <c r="N55" s="159"/>
      <c r="O55" s="159"/>
      <c r="P55" s="159"/>
      <c r="Q55" s="81"/>
      <c r="R55" s="159">
        <v>7</v>
      </c>
      <c r="S55" s="159"/>
      <c r="T55" s="159"/>
      <c r="U55" s="159"/>
      <c r="V55" s="81"/>
      <c r="W55" s="109" t="s">
        <v>3</v>
      </c>
      <c r="X55" s="81"/>
      <c r="Y55" s="158">
        <v>3</v>
      </c>
      <c r="Z55" s="158"/>
      <c r="AA55" s="86"/>
      <c r="AB55" s="159">
        <v>198</v>
      </c>
      <c r="AC55" s="159"/>
      <c r="AD55" s="159"/>
      <c r="AE55" s="159"/>
      <c r="AF55" s="81"/>
      <c r="AG55" s="159">
        <v>109</v>
      </c>
      <c r="AH55" s="159"/>
      <c r="AI55" s="159"/>
      <c r="AJ55" s="159"/>
      <c r="AK55" s="81"/>
      <c r="AL55" s="159">
        <v>89</v>
      </c>
      <c r="AM55" s="159"/>
      <c r="AN55" s="159"/>
      <c r="AO55" s="159"/>
      <c r="AP55" s="81"/>
      <c r="AQ55" s="159">
        <f>34+30</f>
        <v>64</v>
      </c>
      <c r="AR55" s="159"/>
      <c r="AS55" s="159"/>
      <c r="AT55" s="159"/>
      <c r="AU55" s="81"/>
      <c r="AV55" s="81"/>
      <c r="AW55" s="159">
        <f>30+31</f>
        <v>61</v>
      </c>
      <c r="AX55" s="159"/>
      <c r="AY55" s="159"/>
      <c r="AZ55" s="81"/>
      <c r="BA55" s="159">
        <f>45+28</f>
        <v>73</v>
      </c>
      <c r="BB55" s="213"/>
      <c r="BC55" s="213"/>
      <c r="BD55" s="81"/>
      <c r="BE55" s="158" t="s">
        <v>105</v>
      </c>
      <c r="BF55" s="158"/>
      <c r="BG55" s="158"/>
      <c r="BH55" s="109"/>
      <c r="BI55" s="158" t="s">
        <v>105</v>
      </c>
      <c r="BJ55" s="158"/>
      <c r="BK55" s="158"/>
      <c r="BL55" s="109"/>
      <c r="BM55" s="158" t="s">
        <v>105</v>
      </c>
      <c r="BN55" s="158"/>
      <c r="BO55" s="158"/>
      <c r="BP55" s="81"/>
      <c r="BQ55" s="159">
        <v>18</v>
      </c>
      <c r="BR55" s="159"/>
      <c r="BS55" s="159"/>
      <c r="BT55" s="81"/>
      <c r="BU55" s="81"/>
      <c r="BV55" s="158">
        <v>4</v>
      </c>
      <c r="BW55" s="158"/>
      <c r="BX55" s="158"/>
      <c r="BY55" s="81"/>
      <c r="BZ55" s="159">
        <v>1</v>
      </c>
      <c r="CA55" s="159"/>
      <c r="CB55" s="159"/>
      <c r="CC55" s="81"/>
      <c r="CD55" s="158">
        <v>1</v>
      </c>
      <c r="CE55" s="158"/>
      <c r="CF55" s="158"/>
      <c r="CG55" s="20"/>
    </row>
    <row r="56" spans="1:86" s="25" customFormat="1" ht="13.5" customHeight="1" x14ac:dyDescent="0.2">
      <c r="A56" s="21"/>
      <c r="B56" s="21"/>
      <c r="C56" s="21"/>
      <c r="D56" s="222" t="s">
        <v>137</v>
      </c>
      <c r="E56" s="222"/>
      <c r="F56" s="222"/>
      <c r="G56" s="222"/>
      <c r="H56" s="159">
        <v>1</v>
      </c>
      <c r="I56" s="159"/>
      <c r="J56" s="159"/>
      <c r="K56" s="159"/>
      <c r="L56" s="86"/>
      <c r="M56" s="159">
        <v>15</v>
      </c>
      <c r="N56" s="159"/>
      <c r="O56" s="159"/>
      <c r="P56" s="159"/>
      <c r="Q56" s="81"/>
      <c r="R56" s="159">
        <v>11</v>
      </c>
      <c r="S56" s="159"/>
      <c r="T56" s="159"/>
      <c r="U56" s="159"/>
      <c r="V56" s="81"/>
      <c r="W56" s="109" t="s">
        <v>3</v>
      </c>
      <c r="X56" s="81"/>
      <c r="Y56" s="158">
        <v>4</v>
      </c>
      <c r="Z56" s="158"/>
      <c r="AA56" s="86"/>
      <c r="AB56" s="159">
        <v>326</v>
      </c>
      <c r="AC56" s="159"/>
      <c r="AD56" s="159"/>
      <c r="AE56" s="159"/>
      <c r="AF56" s="81"/>
      <c r="AG56" s="159">
        <v>161</v>
      </c>
      <c r="AH56" s="159"/>
      <c r="AI56" s="159"/>
      <c r="AJ56" s="159"/>
      <c r="AK56" s="81"/>
      <c r="AL56" s="159">
        <v>165</v>
      </c>
      <c r="AM56" s="159"/>
      <c r="AN56" s="159"/>
      <c r="AO56" s="159"/>
      <c r="AP56" s="81"/>
      <c r="AQ56" s="159">
        <f>55+58</f>
        <v>113</v>
      </c>
      <c r="AR56" s="159"/>
      <c r="AS56" s="159"/>
      <c r="AT56" s="159"/>
      <c r="AU56" s="81"/>
      <c r="AV56" s="81"/>
      <c r="AW56" s="159">
        <f>54+47</f>
        <v>101</v>
      </c>
      <c r="AX56" s="159"/>
      <c r="AY56" s="159"/>
      <c r="AZ56" s="81"/>
      <c r="BA56" s="159">
        <f>52+60</f>
        <v>112</v>
      </c>
      <c r="BB56" s="213"/>
      <c r="BC56" s="213"/>
      <c r="BD56" s="81"/>
      <c r="BE56" s="158" t="s">
        <v>105</v>
      </c>
      <c r="BF56" s="158"/>
      <c r="BG56" s="158"/>
      <c r="BH56" s="109"/>
      <c r="BI56" s="158" t="s">
        <v>105</v>
      </c>
      <c r="BJ56" s="158"/>
      <c r="BK56" s="158"/>
      <c r="BL56" s="109"/>
      <c r="BM56" s="158" t="s">
        <v>105</v>
      </c>
      <c r="BN56" s="158"/>
      <c r="BO56" s="158"/>
      <c r="BP56" s="81"/>
      <c r="BQ56" s="159">
        <v>26</v>
      </c>
      <c r="BR56" s="159"/>
      <c r="BS56" s="159"/>
      <c r="BT56" s="81"/>
      <c r="BU56" s="81"/>
      <c r="BV56" s="158" t="s">
        <v>3</v>
      </c>
      <c r="BW56" s="158"/>
      <c r="BX56" s="158"/>
      <c r="BY56" s="81"/>
      <c r="BZ56" s="159">
        <v>2</v>
      </c>
      <c r="CA56" s="159"/>
      <c r="CB56" s="159"/>
      <c r="CC56" s="81"/>
      <c r="CD56" s="159">
        <v>1</v>
      </c>
      <c r="CE56" s="159"/>
      <c r="CF56" s="159"/>
      <c r="CG56" s="20"/>
    </row>
    <row r="57" spans="1:86" s="25" customFormat="1" ht="13.5" customHeight="1" x14ac:dyDescent="0.2">
      <c r="A57" s="21"/>
      <c r="B57" s="21"/>
      <c r="C57" s="21"/>
      <c r="D57" s="222" t="s">
        <v>125</v>
      </c>
      <c r="E57" s="222"/>
      <c r="F57" s="222"/>
      <c r="G57" s="222"/>
      <c r="H57" s="159">
        <v>1</v>
      </c>
      <c r="I57" s="159"/>
      <c r="J57" s="159"/>
      <c r="K57" s="159"/>
      <c r="L57" s="86"/>
      <c r="M57" s="159">
        <v>14</v>
      </c>
      <c r="N57" s="159"/>
      <c r="O57" s="159"/>
      <c r="P57" s="159"/>
      <c r="Q57" s="113"/>
      <c r="R57" s="159">
        <v>11</v>
      </c>
      <c r="S57" s="159"/>
      <c r="T57" s="159"/>
      <c r="U57" s="159"/>
      <c r="V57" s="113"/>
      <c r="W57" s="112" t="s">
        <v>3</v>
      </c>
      <c r="X57" s="113"/>
      <c r="Y57" s="158">
        <v>3</v>
      </c>
      <c r="Z57" s="158"/>
      <c r="AA57" s="86"/>
      <c r="AB57" s="159">
        <v>328</v>
      </c>
      <c r="AC57" s="159"/>
      <c r="AD57" s="159"/>
      <c r="AE57" s="159"/>
      <c r="AF57" s="113"/>
      <c r="AG57" s="159">
        <v>181</v>
      </c>
      <c r="AH57" s="159"/>
      <c r="AI57" s="159"/>
      <c r="AJ57" s="159"/>
      <c r="AK57" s="113"/>
      <c r="AL57" s="159">
        <v>147</v>
      </c>
      <c r="AM57" s="159"/>
      <c r="AN57" s="159"/>
      <c r="AO57" s="159"/>
      <c r="AP57" s="113"/>
      <c r="AQ57" s="159">
        <f>61+53</f>
        <v>114</v>
      </c>
      <c r="AR57" s="159"/>
      <c r="AS57" s="159"/>
      <c r="AT57" s="159"/>
      <c r="AU57" s="113"/>
      <c r="AV57" s="113"/>
      <c r="AW57" s="159">
        <f>52+43</f>
        <v>95</v>
      </c>
      <c r="AX57" s="159"/>
      <c r="AY57" s="159"/>
      <c r="AZ57" s="113"/>
      <c r="BA57" s="159">
        <f>68+51</f>
        <v>119</v>
      </c>
      <c r="BB57" s="213"/>
      <c r="BC57" s="213"/>
      <c r="BD57" s="113"/>
      <c r="BE57" s="158" t="s">
        <v>105</v>
      </c>
      <c r="BF57" s="158"/>
      <c r="BG57" s="158"/>
      <c r="BH57" s="112"/>
      <c r="BI57" s="158" t="s">
        <v>105</v>
      </c>
      <c r="BJ57" s="158"/>
      <c r="BK57" s="158"/>
      <c r="BL57" s="112"/>
      <c r="BM57" s="158" t="s">
        <v>105</v>
      </c>
      <c r="BN57" s="158"/>
      <c r="BO57" s="158"/>
      <c r="BP57" s="113"/>
      <c r="BQ57" s="159">
        <v>28</v>
      </c>
      <c r="BR57" s="159"/>
      <c r="BS57" s="159"/>
      <c r="BT57" s="113"/>
      <c r="BU57" s="113"/>
      <c r="BV57" s="158">
        <v>5</v>
      </c>
      <c r="BW57" s="158"/>
      <c r="BX57" s="158"/>
      <c r="BY57" s="113"/>
      <c r="BZ57" s="159">
        <v>1</v>
      </c>
      <c r="CA57" s="159"/>
      <c r="CB57" s="159"/>
      <c r="CC57" s="113"/>
      <c r="CD57" s="159">
        <v>1</v>
      </c>
      <c r="CE57" s="159"/>
      <c r="CF57" s="159"/>
      <c r="CG57" s="20"/>
    </row>
    <row r="58" spans="1:86" s="25" customFormat="1" ht="13.5" customHeight="1" x14ac:dyDescent="0.2">
      <c r="A58" s="21"/>
      <c r="B58" s="21"/>
      <c r="C58" s="21"/>
      <c r="D58" s="222" t="s">
        <v>126</v>
      </c>
      <c r="E58" s="222"/>
      <c r="F58" s="222"/>
      <c r="G58" s="222"/>
      <c r="H58" s="159">
        <v>1</v>
      </c>
      <c r="I58" s="159"/>
      <c r="J58" s="159"/>
      <c r="K58" s="159"/>
      <c r="L58" s="86"/>
      <c r="M58" s="159">
        <v>15</v>
      </c>
      <c r="N58" s="159"/>
      <c r="O58" s="159"/>
      <c r="P58" s="159"/>
      <c r="Q58" s="113"/>
      <c r="R58" s="159">
        <v>12</v>
      </c>
      <c r="S58" s="159"/>
      <c r="T58" s="159"/>
      <c r="U58" s="159"/>
      <c r="V58" s="113"/>
      <c r="W58" s="112" t="s">
        <v>3</v>
      </c>
      <c r="X58" s="113"/>
      <c r="Y58" s="158">
        <v>3</v>
      </c>
      <c r="Z58" s="158"/>
      <c r="AA58" s="86"/>
      <c r="AB58" s="159">
        <v>382</v>
      </c>
      <c r="AC58" s="159"/>
      <c r="AD58" s="159"/>
      <c r="AE58" s="159"/>
      <c r="AF58" s="113"/>
      <c r="AG58" s="159">
        <v>199</v>
      </c>
      <c r="AH58" s="159"/>
      <c r="AI58" s="159"/>
      <c r="AJ58" s="159"/>
      <c r="AK58" s="113"/>
      <c r="AL58" s="159">
        <v>183</v>
      </c>
      <c r="AM58" s="159"/>
      <c r="AN58" s="159"/>
      <c r="AO58" s="159"/>
      <c r="AP58" s="113"/>
      <c r="AQ58" s="159">
        <f>67+50</f>
        <v>117</v>
      </c>
      <c r="AR58" s="159"/>
      <c r="AS58" s="159"/>
      <c r="AT58" s="159"/>
      <c r="AU58" s="113"/>
      <c r="AV58" s="113"/>
      <c r="AW58" s="159">
        <f>62+81</f>
        <v>143</v>
      </c>
      <c r="AX58" s="159"/>
      <c r="AY58" s="159"/>
      <c r="AZ58" s="113"/>
      <c r="BA58" s="159">
        <f>70+52</f>
        <v>122</v>
      </c>
      <c r="BB58" s="213"/>
      <c r="BC58" s="213"/>
      <c r="BD58" s="113"/>
      <c r="BE58" s="158" t="s">
        <v>105</v>
      </c>
      <c r="BF58" s="158"/>
      <c r="BG58" s="158"/>
      <c r="BH58" s="112"/>
      <c r="BI58" s="158" t="s">
        <v>105</v>
      </c>
      <c r="BJ58" s="158"/>
      <c r="BK58" s="158"/>
      <c r="BL58" s="112"/>
      <c r="BM58" s="158" t="s">
        <v>105</v>
      </c>
      <c r="BN58" s="158"/>
      <c r="BO58" s="158"/>
      <c r="BP58" s="113"/>
      <c r="BQ58" s="159">
        <v>28</v>
      </c>
      <c r="BR58" s="159"/>
      <c r="BS58" s="159"/>
      <c r="BT58" s="113"/>
      <c r="BU58" s="113"/>
      <c r="BV58" s="158" t="s">
        <v>3</v>
      </c>
      <c r="BW58" s="158"/>
      <c r="BX58" s="158"/>
      <c r="BY58" s="113"/>
      <c r="BZ58" s="159">
        <v>2</v>
      </c>
      <c r="CA58" s="159"/>
      <c r="CB58" s="159"/>
      <c r="CC58" s="113"/>
      <c r="CD58" s="159">
        <v>1</v>
      </c>
      <c r="CE58" s="159"/>
      <c r="CF58" s="159"/>
      <c r="CG58" s="20"/>
    </row>
    <row r="59" spans="1:86" s="25" customFormat="1" ht="13.5" customHeight="1" x14ac:dyDescent="0.2">
      <c r="A59" s="21"/>
      <c r="B59" s="21"/>
      <c r="C59" s="21"/>
      <c r="D59" s="222" t="s">
        <v>134</v>
      </c>
      <c r="E59" s="222"/>
      <c r="F59" s="222"/>
      <c r="G59" s="222"/>
      <c r="H59" s="159">
        <v>1</v>
      </c>
      <c r="I59" s="159"/>
      <c r="J59" s="159"/>
      <c r="K59" s="159"/>
      <c r="L59" s="86"/>
      <c r="M59" s="159">
        <v>11</v>
      </c>
      <c r="N59" s="159"/>
      <c r="O59" s="159"/>
      <c r="P59" s="159"/>
      <c r="Q59" s="113"/>
      <c r="R59" s="159">
        <v>8</v>
      </c>
      <c r="S59" s="159"/>
      <c r="T59" s="159"/>
      <c r="U59" s="159"/>
      <c r="V59" s="113"/>
      <c r="W59" s="112" t="s">
        <v>3</v>
      </c>
      <c r="X59" s="113"/>
      <c r="Y59" s="158">
        <v>3</v>
      </c>
      <c r="Z59" s="158"/>
      <c r="AA59" s="86"/>
      <c r="AB59" s="159">
        <v>230</v>
      </c>
      <c r="AC59" s="159"/>
      <c r="AD59" s="159"/>
      <c r="AE59" s="159"/>
      <c r="AF59" s="113"/>
      <c r="AG59" s="159">
        <v>106</v>
      </c>
      <c r="AH59" s="159"/>
      <c r="AI59" s="159"/>
      <c r="AJ59" s="159"/>
      <c r="AK59" s="113"/>
      <c r="AL59" s="159">
        <v>124</v>
      </c>
      <c r="AM59" s="159"/>
      <c r="AN59" s="159"/>
      <c r="AO59" s="159"/>
      <c r="AP59" s="113"/>
      <c r="AQ59" s="159">
        <f>33+47</f>
        <v>80</v>
      </c>
      <c r="AR59" s="159"/>
      <c r="AS59" s="159"/>
      <c r="AT59" s="159"/>
      <c r="AU59" s="113"/>
      <c r="AV59" s="113"/>
      <c r="AW59" s="159">
        <f>35+35</f>
        <v>70</v>
      </c>
      <c r="AX59" s="159"/>
      <c r="AY59" s="159"/>
      <c r="AZ59" s="113"/>
      <c r="BA59" s="159">
        <f>38+42</f>
        <v>80</v>
      </c>
      <c r="BB59" s="213"/>
      <c r="BC59" s="213"/>
      <c r="BD59" s="113"/>
      <c r="BE59" s="158" t="s">
        <v>105</v>
      </c>
      <c r="BF59" s="158"/>
      <c r="BG59" s="158"/>
      <c r="BH59" s="112"/>
      <c r="BI59" s="158" t="s">
        <v>105</v>
      </c>
      <c r="BJ59" s="158"/>
      <c r="BK59" s="158"/>
      <c r="BL59" s="112"/>
      <c r="BM59" s="158" t="s">
        <v>105</v>
      </c>
      <c r="BN59" s="158"/>
      <c r="BO59" s="158"/>
      <c r="BP59" s="113"/>
      <c r="BQ59" s="159">
        <v>19</v>
      </c>
      <c r="BR59" s="159"/>
      <c r="BS59" s="159"/>
      <c r="BT59" s="113"/>
      <c r="BU59" s="113"/>
      <c r="BV59" s="158">
        <v>3</v>
      </c>
      <c r="BW59" s="158"/>
      <c r="BX59" s="158"/>
      <c r="BY59" s="113"/>
      <c r="BZ59" s="159">
        <v>2</v>
      </c>
      <c r="CA59" s="159"/>
      <c r="CB59" s="159"/>
      <c r="CC59" s="113"/>
      <c r="CD59" s="158">
        <v>1</v>
      </c>
      <c r="CE59" s="158"/>
      <c r="CF59" s="158"/>
      <c r="CG59" s="20"/>
    </row>
    <row r="60" spans="1:86" s="25" customFormat="1" ht="13.5" customHeight="1" x14ac:dyDescent="0.2">
      <c r="A60" s="21"/>
      <c r="B60" s="21"/>
      <c r="C60" s="21"/>
      <c r="D60" s="222" t="s">
        <v>135</v>
      </c>
      <c r="E60" s="222"/>
      <c r="F60" s="222"/>
      <c r="G60" s="222"/>
      <c r="H60" s="159">
        <v>1</v>
      </c>
      <c r="I60" s="159"/>
      <c r="J60" s="159"/>
      <c r="K60" s="159"/>
      <c r="L60" s="86"/>
      <c r="M60" s="159">
        <v>16</v>
      </c>
      <c r="N60" s="159"/>
      <c r="O60" s="159"/>
      <c r="P60" s="159"/>
      <c r="Q60" s="113"/>
      <c r="R60" s="159">
        <v>13</v>
      </c>
      <c r="S60" s="159"/>
      <c r="T60" s="159"/>
      <c r="U60" s="159"/>
      <c r="V60" s="113"/>
      <c r="W60" s="112" t="s">
        <v>3</v>
      </c>
      <c r="X60" s="113"/>
      <c r="Y60" s="158">
        <v>3</v>
      </c>
      <c r="Z60" s="158"/>
      <c r="AA60" s="86"/>
      <c r="AB60" s="159">
        <v>430</v>
      </c>
      <c r="AC60" s="159"/>
      <c r="AD60" s="159"/>
      <c r="AE60" s="159"/>
      <c r="AF60" s="113"/>
      <c r="AG60" s="159">
        <v>208</v>
      </c>
      <c r="AH60" s="159"/>
      <c r="AI60" s="159"/>
      <c r="AJ60" s="159"/>
      <c r="AK60" s="113"/>
      <c r="AL60" s="159">
        <v>222</v>
      </c>
      <c r="AM60" s="159"/>
      <c r="AN60" s="159"/>
      <c r="AO60" s="159"/>
      <c r="AP60" s="113"/>
      <c r="AQ60" s="159">
        <f>63+89</f>
        <v>152</v>
      </c>
      <c r="AR60" s="159"/>
      <c r="AS60" s="159"/>
      <c r="AT60" s="159"/>
      <c r="AU60" s="113"/>
      <c r="AV60" s="113"/>
      <c r="AW60" s="159">
        <f>72+66</f>
        <v>138</v>
      </c>
      <c r="AX60" s="159"/>
      <c r="AY60" s="159"/>
      <c r="AZ60" s="113"/>
      <c r="BA60" s="159">
        <f>73+67</f>
        <v>140</v>
      </c>
      <c r="BB60" s="213"/>
      <c r="BC60" s="213"/>
      <c r="BD60" s="113"/>
      <c r="BE60" s="158" t="s">
        <v>105</v>
      </c>
      <c r="BF60" s="158"/>
      <c r="BG60" s="158"/>
      <c r="BH60" s="112"/>
      <c r="BI60" s="158" t="s">
        <v>105</v>
      </c>
      <c r="BJ60" s="158"/>
      <c r="BK60" s="158"/>
      <c r="BL60" s="112"/>
      <c r="BM60" s="158" t="s">
        <v>105</v>
      </c>
      <c r="BN60" s="158"/>
      <c r="BO60" s="158"/>
      <c r="BP60" s="113"/>
      <c r="BQ60" s="159">
        <v>35</v>
      </c>
      <c r="BR60" s="159"/>
      <c r="BS60" s="159"/>
      <c r="BT60" s="113"/>
      <c r="BU60" s="113"/>
      <c r="BV60" s="158">
        <v>10</v>
      </c>
      <c r="BW60" s="158"/>
      <c r="BX60" s="158"/>
      <c r="BY60" s="113"/>
      <c r="BZ60" s="159">
        <v>5</v>
      </c>
      <c r="CA60" s="159"/>
      <c r="CB60" s="159"/>
      <c r="CC60" s="113"/>
      <c r="CD60" s="158">
        <v>1</v>
      </c>
      <c r="CE60" s="158"/>
      <c r="CF60" s="158"/>
      <c r="CG60" s="20"/>
    </row>
    <row r="61" spans="1:86" s="25" customFormat="1" ht="13.5" customHeight="1" x14ac:dyDescent="0.2">
      <c r="A61" s="21"/>
      <c r="B61" s="21"/>
      <c r="C61" s="21"/>
      <c r="D61" s="223" t="s">
        <v>10</v>
      </c>
      <c r="E61" s="223"/>
      <c r="F61" s="223"/>
      <c r="G61" s="223"/>
      <c r="H61" s="159">
        <v>1</v>
      </c>
      <c r="I61" s="159"/>
      <c r="J61" s="159"/>
      <c r="K61" s="159"/>
      <c r="L61" s="86"/>
      <c r="M61" s="159">
        <v>5</v>
      </c>
      <c r="N61" s="159"/>
      <c r="O61" s="159"/>
      <c r="P61" s="159"/>
      <c r="Q61" s="113"/>
      <c r="R61" s="159">
        <v>3</v>
      </c>
      <c r="S61" s="159"/>
      <c r="T61" s="159"/>
      <c r="U61" s="159"/>
      <c r="V61" s="113"/>
      <c r="W61" s="112" t="s">
        <v>3</v>
      </c>
      <c r="X61" s="113"/>
      <c r="Y61" s="158">
        <v>2</v>
      </c>
      <c r="Z61" s="158"/>
      <c r="AA61" s="86"/>
      <c r="AB61" s="159">
        <v>89</v>
      </c>
      <c r="AC61" s="159"/>
      <c r="AD61" s="159"/>
      <c r="AE61" s="159"/>
      <c r="AF61" s="113"/>
      <c r="AG61" s="159">
        <v>56</v>
      </c>
      <c r="AH61" s="159"/>
      <c r="AI61" s="159"/>
      <c r="AJ61" s="159"/>
      <c r="AK61" s="113"/>
      <c r="AL61" s="159">
        <v>33</v>
      </c>
      <c r="AM61" s="159"/>
      <c r="AN61" s="159"/>
      <c r="AO61" s="159"/>
      <c r="AP61" s="113"/>
      <c r="AQ61" s="159">
        <f>19+13</f>
        <v>32</v>
      </c>
      <c r="AR61" s="159"/>
      <c r="AS61" s="159"/>
      <c r="AT61" s="159"/>
      <c r="AU61" s="113"/>
      <c r="AV61" s="113"/>
      <c r="AW61" s="159">
        <f>17+8</f>
        <v>25</v>
      </c>
      <c r="AX61" s="159"/>
      <c r="AY61" s="159"/>
      <c r="AZ61" s="113"/>
      <c r="BA61" s="159">
        <f>20+12</f>
        <v>32</v>
      </c>
      <c r="BB61" s="213"/>
      <c r="BC61" s="213"/>
      <c r="BD61" s="113"/>
      <c r="BE61" s="158" t="s">
        <v>105</v>
      </c>
      <c r="BF61" s="158"/>
      <c r="BG61" s="158"/>
      <c r="BH61" s="112"/>
      <c r="BI61" s="158" t="s">
        <v>105</v>
      </c>
      <c r="BJ61" s="158"/>
      <c r="BK61" s="158"/>
      <c r="BL61" s="112"/>
      <c r="BM61" s="158" t="s">
        <v>105</v>
      </c>
      <c r="BN61" s="158"/>
      <c r="BO61" s="158"/>
      <c r="BP61" s="113"/>
      <c r="BQ61" s="159">
        <v>11</v>
      </c>
      <c r="BR61" s="159"/>
      <c r="BS61" s="159"/>
      <c r="BT61" s="113"/>
      <c r="BU61" s="113"/>
      <c r="BV61" s="158">
        <v>2</v>
      </c>
      <c r="BW61" s="158"/>
      <c r="BX61" s="158"/>
      <c r="BY61" s="113"/>
      <c r="BZ61" s="159">
        <v>2</v>
      </c>
      <c r="CA61" s="159"/>
      <c r="CB61" s="159"/>
      <c r="CC61" s="113"/>
      <c r="CD61" s="159">
        <v>1</v>
      </c>
      <c r="CE61" s="159"/>
      <c r="CF61" s="159"/>
      <c r="CG61" s="20"/>
    </row>
    <row r="62" spans="1:86" s="25" customFormat="1" ht="13.5" customHeight="1" x14ac:dyDescent="0.2">
      <c r="A62" s="21"/>
      <c r="B62" s="21"/>
      <c r="C62" s="21"/>
      <c r="D62" s="223" t="s">
        <v>202</v>
      </c>
      <c r="E62" s="223"/>
      <c r="F62" s="223"/>
      <c r="G62" s="223"/>
      <c r="H62" s="159">
        <v>1</v>
      </c>
      <c r="I62" s="159"/>
      <c r="J62" s="159"/>
      <c r="K62" s="159"/>
      <c r="L62" s="86"/>
      <c r="M62" s="159">
        <v>5</v>
      </c>
      <c r="N62" s="159"/>
      <c r="O62" s="159"/>
      <c r="P62" s="159"/>
      <c r="Q62" s="113"/>
      <c r="R62" s="159">
        <v>3</v>
      </c>
      <c r="S62" s="159"/>
      <c r="T62" s="159"/>
      <c r="U62" s="159"/>
      <c r="V62" s="113"/>
      <c r="W62" s="112" t="s">
        <v>3</v>
      </c>
      <c r="X62" s="113"/>
      <c r="Y62" s="158">
        <v>2</v>
      </c>
      <c r="Z62" s="158"/>
      <c r="AA62" s="86"/>
      <c r="AB62" s="159">
        <v>44</v>
      </c>
      <c r="AC62" s="159"/>
      <c r="AD62" s="159"/>
      <c r="AE62" s="159"/>
      <c r="AF62" s="113"/>
      <c r="AG62" s="159">
        <v>21</v>
      </c>
      <c r="AH62" s="159"/>
      <c r="AI62" s="159"/>
      <c r="AJ62" s="159"/>
      <c r="AK62" s="113"/>
      <c r="AL62" s="159">
        <v>23</v>
      </c>
      <c r="AM62" s="159"/>
      <c r="AN62" s="159"/>
      <c r="AO62" s="159"/>
      <c r="AP62" s="113"/>
      <c r="AQ62" s="159">
        <f>8+3</f>
        <v>11</v>
      </c>
      <c r="AR62" s="159"/>
      <c r="AS62" s="159"/>
      <c r="AT62" s="159"/>
      <c r="AU62" s="113"/>
      <c r="AV62" s="113"/>
      <c r="AW62" s="159">
        <f>6+12</f>
        <v>18</v>
      </c>
      <c r="AX62" s="159"/>
      <c r="AY62" s="159"/>
      <c r="AZ62" s="113"/>
      <c r="BA62" s="159">
        <f>7+8</f>
        <v>15</v>
      </c>
      <c r="BB62" s="213"/>
      <c r="BC62" s="213"/>
      <c r="BD62" s="113"/>
      <c r="BE62" s="158" t="s">
        <v>105</v>
      </c>
      <c r="BF62" s="158"/>
      <c r="BG62" s="158"/>
      <c r="BH62" s="112"/>
      <c r="BI62" s="158" t="s">
        <v>105</v>
      </c>
      <c r="BJ62" s="158"/>
      <c r="BK62" s="158"/>
      <c r="BL62" s="112"/>
      <c r="BM62" s="158" t="s">
        <v>105</v>
      </c>
      <c r="BN62" s="158"/>
      <c r="BO62" s="158"/>
      <c r="BP62" s="113"/>
      <c r="BQ62" s="159">
        <v>10</v>
      </c>
      <c r="BR62" s="159"/>
      <c r="BS62" s="159"/>
      <c r="BT62" s="113"/>
      <c r="BU62" s="113"/>
      <c r="BV62" s="158">
        <v>5</v>
      </c>
      <c r="BW62" s="158"/>
      <c r="BX62" s="158"/>
      <c r="BY62" s="113"/>
      <c r="BZ62" s="159">
        <v>2</v>
      </c>
      <c r="CA62" s="159"/>
      <c r="CB62" s="159"/>
      <c r="CC62" s="113"/>
      <c r="CD62" s="158">
        <v>1</v>
      </c>
      <c r="CE62" s="158"/>
      <c r="CF62" s="158"/>
      <c r="CG62" s="20"/>
    </row>
    <row r="63" spans="1:86" s="25" customFormat="1" ht="13.5" customHeight="1" x14ac:dyDescent="0.2">
      <c r="A63" s="224" t="s">
        <v>108</v>
      </c>
      <c r="B63" s="224"/>
      <c r="C63" s="224"/>
      <c r="D63" s="224"/>
      <c r="E63" s="224"/>
      <c r="F63" s="224"/>
      <c r="G63" s="224"/>
      <c r="H63" s="159">
        <v>1</v>
      </c>
      <c r="I63" s="159"/>
      <c r="J63" s="159"/>
      <c r="K63" s="159"/>
      <c r="L63" s="86"/>
      <c r="M63" s="159">
        <v>6</v>
      </c>
      <c r="N63" s="159"/>
      <c r="O63" s="159"/>
      <c r="P63" s="159"/>
      <c r="Q63" s="113"/>
      <c r="R63" s="159">
        <v>6</v>
      </c>
      <c r="S63" s="159"/>
      <c r="T63" s="159"/>
      <c r="U63" s="159"/>
      <c r="V63" s="113"/>
      <c r="W63" s="112" t="s">
        <v>3</v>
      </c>
      <c r="X63" s="113"/>
      <c r="Y63" s="158" t="s">
        <v>3</v>
      </c>
      <c r="Z63" s="212"/>
      <c r="AA63" s="86"/>
      <c r="AB63" s="159">
        <v>135</v>
      </c>
      <c r="AC63" s="159"/>
      <c r="AD63" s="159"/>
      <c r="AE63" s="159"/>
      <c r="AF63" s="113"/>
      <c r="AG63" s="159">
        <v>61</v>
      </c>
      <c r="AH63" s="159"/>
      <c r="AI63" s="159"/>
      <c r="AJ63" s="159"/>
      <c r="AK63" s="113"/>
      <c r="AL63" s="159">
        <v>74</v>
      </c>
      <c r="AM63" s="159"/>
      <c r="AN63" s="159"/>
      <c r="AO63" s="159"/>
      <c r="AP63" s="113"/>
      <c r="AQ63" s="159">
        <f>21+30</f>
        <v>51</v>
      </c>
      <c r="AR63" s="159"/>
      <c r="AS63" s="159"/>
      <c r="AT63" s="159"/>
      <c r="AU63" s="113"/>
      <c r="AV63" s="113"/>
      <c r="AW63" s="159">
        <f>25+24</f>
        <v>49</v>
      </c>
      <c r="AX63" s="159"/>
      <c r="AY63" s="159"/>
      <c r="AZ63" s="113"/>
      <c r="BA63" s="159">
        <f>15+20</f>
        <v>35</v>
      </c>
      <c r="BB63" s="213"/>
      <c r="BC63" s="213"/>
      <c r="BD63" s="113"/>
      <c r="BE63" s="158" t="s">
        <v>105</v>
      </c>
      <c r="BF63" s="158"/>
      <c r="BG63" s="158"/>
      <c r="BH63" s="112"/>
      <c r="BI63" s="158" t="s">
        <v>105</v>
      </c>
      <c r="BJ63" s="158"/>
      <c r="BK63" s="158"/>
      <c r="BL63" s="112"/>
      <c r="BM63" s="158" t="s">
        <v>105</v>
      </c>
      <c r="BN63" s="158"/>
      <c r="BO63" s="158"/>
      <c r="BP63" s="113"/>
      <c r="BQ63" s="159">
        <v>12</v>
      </c>
      <c r="BR63" s="159"/>
      <c r="BS63" s="159"/>
      <c r="BT63" s="113"/>
      <c r="BU63" s="113"/>
      <c r="BV63" s="159">
        <v>16</v>
      </c>
      <c r="BW63" s="159"/>
      <c r="BX63" s="159"/>
      <c r="BY63" s="113"/>
      <c r="BZ63" s="158">
        <v>1</v>
      </c>
      <c r="CA63" s="158"/>
      <c r="CB63" s="158"/>
      <c r="CC63" s="113"/>
      <c r="CD63" s="158">
        <v>1</v>
      </c>
      <c r="CE63" s="158"/>
      <c r="CF63" s="158"/>
      <c r="CG63" s="20"/>
    </row>
    <row r="64" spans="1:86" s="25" customFormat="1" ht="13.5" customHeight="1" x14ac:dyDescent="0.2">
      <c r="A64" s="222" t="s">
        <v>138</v>
      </c>
      <c r="B64" s="222"/>
      <c r="C64" s="222"/>
      <c r="D64" s="222"/>
      <c r="E64" s="222"/>
      <c r="F64" s="222"/>
      <c r="G64" s="222"/>
      <c r="H64" s="159">
        <v>1</v>
      </c>
      <c r="I64" s="159"/>
      <c r="J64" s="159"/>
      <c r="K64" s="159"/>
      <c r="L64" s="86"/>
      <c r="M64" s="159">
        <v>6</v>
      </c>
      <c r="N64" s="159"/>
      <c r="O64" s="159"/>
      <c r="P64" s="159"/>
      <c r="Q64" s="113"/>
      <c r="R64" s="159">
        <v>6</v>
      </c>
      <c r="S64" s="159"/>
      <c r="T64" s="159"/>
      <c r="U64" s="159"/>
      <c r="V64" s="113"/>
      <c r="W64" s="112" t="s">
        <v>3</v>
      </c>
      <c r="X64" s="113"/>
      <c r="Y64" s="158" t="s">
        <v>3</v>
      </c>
      <c r="Z64" s="212"/>
      <c r="AA64" s="86"/>
      <c r="AB64" s="159">
        <v>212</v>
      </c>
      <c r="AC64" s="159"/>
      <c r="AD64" s="159"/>
      <c r="AE64" s="159"/>
      <c r="AF64" s="113"/>
      <c r="AG64" s="159">
        <v>92</v>
      </c>
      <c r="AH64" s="159"/>
      <c r="AI64" s="159"/>
      <c r="AJ64" s="159"/>
      <c r="AK64" s="113"/>
      <c r="AL64" s="159">
        <v>120</v>
      </c>
      <c r="AM64" s="159"/>
      <c r="AN64" s="159"/>
      <c r="AO64" s="159"/>
      <c r="AP64" s="113"/>
      <c r="AQ64" s="159">
        <f>35+32</f>
        <v>67</v>
      </c>
      <c r="AR64" s="159"/>
      <c r="AS64" s="159"/>
      <c r="AT64" s="159"/>
      <c r="AU64" s="113"/>
      <c r="AV64" s="113"/>
      <c r="AW64" s="159">
        <f>29+44</f>
        <v>73</v>
      </c>
      <c r="AX64" s="159"/>
      <c r="AY64" s="159"/>
      <c r="AZ64" s="113"/>
      <c r="BA64" s="159">
        <f>28+44</f>
        <v>72</v>
      </c>
      <c r="BB64" s="214"/>
      <c r="BC64" s="214"/>
      <c r="BD64" s="113"/>
      <c r="BE64" s="158" t="s">
        <v>105</v>
      </c>
      <c r="BF64" s="158"/>
      <c r="BG64" s="158"/>
      <c r="BH64" s="112"/>
      <c r="BI64" s="158" t="s">
        <v>105</v>
      </c>
      <c r="BJ64" s="158"/>
      <c r="BK64" s="158"/>
      <c r="BL64" s="112"/>
      <c r="BM64" s="158" t="s">
        <v>105</v>
      </c>
      <c r="BN64" s="158"/>
      <c r="BO64" s="158"/>
      <c r="BP64" s="113"/>
      <c r="BQ64" s="159">
        <v>13</v>
      </c>
      <c r="BR64" s="159"/>
      <c r="BS64" s="159"/>
      <c r="BT64" s="113"/>
      <c r="BU64" s="113"/>
      <c r="BV64" s="159">
        <v>29</v>
      </c>
      <c r="BW64" s="159"/>
      <c r="BX64" s="159"/>
      <c r="BY64" s="113"/>
      <c r="BZ64" s="158" t="s">
        <v>3</v>
      </c>
      <c r="CA64" s="158"/>
      <c r="CB64" s="158"/>
      <c r="CC64" s="113"/>
      <c r="CD64" s="158" t="s">
        <v>3</v>
      </c>
      <c r="CE64" s="158"/>
      <c r="CF64" s="158"/>
      <c r="CG64" s="20"/>
    </row>
    <row r="65" spans="1:85" s="25" customFormat="1" ht="9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</row>
  </sheetData>
  <mergeCells count="931">
    <mergeCell ref="AW22:AY22"/>
    <mergeCell ref="BA22:BC22"/>
    <mergeCell ref="BE22:BG22"/>
    <mergeCell ref="BI22:BK22"/>
    <mergeCell ref="BM22:BO22"/>
    <mergeCell ref="BQ22:BS22"/>
    <mergeCell ref="BV22:BX22"/>
    <mergeCell ref="BZ22:CB22"/>
    <mergeCell ref="CD22:CF22"/>
    <mergeCell ref="BA32:BC32"/>
    <mergeCell ref="BA33:BC33"/>
    <mergeCell ref="BV18:BX18"/>
    <mergeCell ref="BZ18:CB18"/>
    <mergeCell ref="BV16:BX16"/>
    <mergeCell ref="BZ16:CB16"/>
    <mergeCell ref="BV32:BX32"/>
    <mergeCell ref="BZ32:CB32"/>
    <mergeCell ref="BV33:BX33"/>
    <mergeCell ref="BM26:BO26"/>
    <mergeCell ref="BQ26:BS26"/>
    <mergeCell ref="BE30:BG30"/>
    <mergeCell ref="BI30:BK30"/>
    <mergeCell ref="BM30:BO30"/>
    <mergeCell ref="BM29:BO29"/>
    <mergeCell ref="BM31:BO31"/>
    <mergeCell ref="BQ31:BS31"/>
    <mergeCell ref="BV31:BX31"/>
    <mergeCell ref="BI29:BK29"/>
    <mergeCell ref="BM27:BO27"/>
    <mergeCell ref="BQ27:BS27"/>
    <mergeCell ref="BZ29:CB29"/>
    <mergeCell ref="BZ28:CB28"/>
    <mergeCell ref="BQ28:BS28"/>
    <mergeCell ref="AW1:CG1"/>
    <mergeCell ref="AW3:CG3"/>
    <mergeCell ref="A3:AU3"/>
    <mergeCell ref="BV7:BY8"/>
    <mergeCell ref="BZ10:CB10"/>
    <mergeCell ref="AQ11:AT11"/>
    <mergeCell ref="AL16:AO16"/>
    <mergeCell ref="BQ7:BU8"/>
    <mergeCell ref="BE7:BH8"/>
    <mergeCell ref="BI7:BL8"/>
    <mergeCell ref="BM7:BP8"/>
    <mergeCell ref="H6:L8"/>
    <mergeCell ref="R7:V8"/>
    <mergeCell ref="M7:Q8"/>
    <mergeCell ref="AB6:AU6"/>
    <mergeCell ref="AL10:AO10"/>
    <mergeCell ref="M11:P11"/>
    <mergeCell ref="R11:U11"/>
    <mergeCell ref="M12:P12"/>
    <mergeCell ref="AB16:AE16"/>
    <mergeCell ref="Y16:Z16"/>
    <mergeCell ref="AG16:AJ16"/>
    <mergeCell ref="CD6:CG7"/>
    <mergeCell ref="CD8:CG8"/>
    <mergeCell ref="A1:AU1"/>
    <mergeCell ref="AG12:AJ12"/>
    <mergeCell ref="AL18:AO18"/>
    <mergeCell ref="AQ18:AT18"/>
    <mergeCell ref="AQ12:AT12"/>
    <mergeCell ref="AB12:AE12"/>
    <mergeCell ref="A6:G8"/>
    <mergeCell ref="AQ7:AU8"/>
    <mergeCell ref="W7:X8"/>
    <mergeCell ref="AB7:AF8"/>
    <mergeCell ref="R10:U10"/>
    <mergeCell ref="Y10:Z10"/>
    <mergeCell ref="Y12:Z12"/>
    <mergeCell ref="AG10:AJ10"/>
    <mergeCell ref="Y7:AA8"/>
    <mergeCell ref="AQ16:AT16"/>
    <mergeCell ref="H10:K10"/>
    <mergeCell ref="B14:G14"/>
    <mergeCell ref="H14:K14"/>
    <mergeCell ref="M14:P14"/>
    <mergeCell ref="R14:U14"/>
    <mergeCell ref="Y14:Z14"/>
    <mergeCell ref="AB14:AE14"/>
    <mergeCell ref="AG14:AJ14"/>
    <mergeCell ref="D28:G28"/>
    <mergeCell ref="D30:G30"/>
    <mergeCell ref="D31:G31"/>
    <mergeCell ref="D34:G34"/>
    <mergeCell ref="D32:G32"/>
    <mergeCell ref="D33:G33"/>
    <mergeCell ref="D37:G37"/>
    <mergeCell ref="D29:G29"/>
    <mergeCell ref="B11:G11"/>
    <mergeCell ref="B16:G16"/>
    <mergeCell ref="B12:G12"/>
    <mergeCell ref="A18:G18"/>
    <mergeCell ref="D27:G27"/>
    <mergeCell ref="D26:G26"/>
    <mergeCell ref="B13:G13"/>
    <mergeCell ref="D42:G42"/>
    <mergeCell ref="D43:G43"/>
    <mergeCell ref="D44:G44"/>
    <mergeCell ref="D45:G45"/>
    <mergeCell ref="D38:G38"/>
    <mergeCell ref="D39:G39"/>
    <mergeCell ref="D40:G40"/>
    <mergeCell ref="D41:G41"/>
    <mergeCell ref="D35:G35"/>
    <mergeCell ref="D36:G36"/>
    <mergeCell ref="H24:K24"/>
    <mergeCell ref="B24:G24"/>
    <mergeCell ref="B19:G19"/>
    <mergeCell ref="B20:G20"/>
    <mergeCell ref="H20:K20"/>
    <mergeCell ref="B21:G21"/>
    <mergeCell ref="B22:G22"/>
    <mergeCell ref="H22:K22"/>
    <mergeCell ref="A64:G64"/>
    <mergeCell ref="D59:G59"/>
    <mergeCell ref="D61:G61"/>
    <mergeCell ref="D60:G60"/>
    <mergeCell ref="D56:G56"/>
    <mergeCell ref="H28:K28"/>
    <mergeCell ref="H30:K30"/>
    <mergeCell ref="H32:K32"/>
    <mergeCell ref="H34:K34"/>
    <mergeCell ref="H29:K29"/>
    <mergeCell ref="H38:K38"/>
    <mergeCell ref="H37:K37"/>
    <mergeCell ref="H45:K45"/>
    <mergeCell ref="D46:G46"/>
    <mergeCell ref="H46:K46"/>
    <mergeCell ref="H36:K36"/>
    <mergeCell ref="A10:G10"/>
    <mergeCell ref="D54:G54"/>
    <mergeCell ref="D55:G55"/>
    <mergeCell ref="D47:G47"/>
    <mergeCell ref="D51:G51"/>
    <mergeCell ref="D57:G57"/>
    <mergeCell ref="D58:G58"/>
    <mergeCell ref="D62:G62"/>
    <mergeCell ref="A63:G63"/>
    <mergeCell ref="B50:K50"/>
    <mergeCell ref="D52:G52"/>
    <mergeCell ref="D53:G53"/>
    <mergeCell ref="H51:K51"/>
    <mergeCell ref="H52:K52"/>
    <mergeCell ref="D49:G49"/>
    <mergeCell ref="D48:G48"/>
    <mergeCell ref="H47:K47"/>
    <mergeCell ref="H18:K18"/>
    <mergeCell ref="H57:K57"/>
    <mergeCell ref="H16:K16"/>
    <mergeCell ref="H31:K31"/>
    <mergeCell ref="H33:K33"/>
    <mergeCell ref="H19:K19"/>
    <mergeCell ref="B25:K25"/>
    <mergeCell ref="M6:AA6"/>
    <mergeCell ref="AQ10:AT10"/>
    <mergeCell ref="AG7:AK8"/>
    <mergeCell ref="AL7:AP8"/>
    <mergeCell ref="AW6:BP6"/>
    <mergeCell ref="BA7:BD8"/>
    <mergeCell ref="AW7:AZ8"/>
    <mergeCell ref="BA10:BC10"/>
    <mergeCell ref="AW10:AY10"/>
    <mergeCell ref="AB10:AE10"/>
    <mergeCell ref="R12:U12"/>
    <mergeCell ref="BI11:BK11"/>
    <mergeCell ref="H12:K12"/>
    <mergeCell ref="BA12:BC12"/>
    <mergeCell ref="AW12:AY12"/>
    <mergeCell ref="M10:P10"/>
    <mergeCell ref="Y11:Z11"/>
    <mergeCell ref="H11:K11"/>
    <mergeCell ref="Y18:Z18"/>
    <mergeCell ref="AL12:AO12"/>
    <mergeCell ref="AB11:AE11"/>
    <mergeCell ref="AG11:AJ11"/>
    <mergeCell ref="AL11:AO11"/>
    <mergeCell ref="AG18:AJ18"/>
    <mergeCell ref="AB18:AE18"/>
    <mergeCell ref="M16:P16"/>
    <mergeCell ref="R16:U16"/>
    <mergeCell ref="M18:P18"/>
    <mergeCell ref="R18:U18"/>
    <mergeCell ref="BI13:BK13"/>
    <mergeCell ref="AW16:AY16"/>
    <mergeCell ref="AL14:AO14"/>
    <mergeCell ref="AQ14:AT14"/>
    <mergeCell ref="H13:K13"/>
    <mergeCell ref="AG21:AJ21"/>
    <mergeCell ref="AL21:AO21"/>
    <mergeCell ref="AQ21:AT21"/>
    <mergeCell ref="AG22:AJ22"/>
    <mergeCell ref="AL22:AO22"/>
    <mergeCell ref="AQ22:AT22"/>
    <mergeCell ref="M19:P19"/>
    <mergeCell ref="Y24:Z24"/>
    <mergeCell ref="AB24:AE24"/>
    <mergeCell ref="Y20:Z20"/>
    <mergeCell ref="AB20:AE20"/>
    <mergeCell ref="R24:U24"/>
    <mergeCell ref="M20:P20"/>
    <mergeCell ref="R20:U20"/>
    <mergeCell ref="R19:U19"/>
    <mergeCell ref="M22:P22"/>
    <mergeCell ref="R22:U22"/>
    <mergeCell ref="Y22:Z22"/>
    <mergeCell ref="AB22:AE22"/>
    <mergeCell ref="M24:P24"/>
    <mergeCell ref="M30:P30"/>
    <mergeCell ref="M29:P29"/>
    <mergeCell ref="R29:U29"/>
    <mergeCell ref="AL26:AO26"/>
    <mergeCell ref="H27:K27"/>
    <mergeCell ref="M27:P27"/>
    <mergeCell ref="R27:U27"/>
    <mergeCell ref="Y27:Z27"/>
    <mergeCell ref="AG27:AJ27"/>
    <mergeCell ref="AL27:AO27"/>
    <mergeCell ref="AB26:AE26"/>
    <mergeCell ref="AG26:AJ26"/>
    <mergeCell ref="AB27:AE27"/>
    <mergeCell ref="Y26:Z26"/>
    <mergeCell ref="M26:P26"/>
    <mergeCell ref="AG30:AJ30"/>
    <mergeCell ref="AL30:AO30"/>
    <mergeCell ref="M28:P28"/>
    <mergeCell ref="R26:U26"/>
    <mergeCell ref="H26:K26"/>
    <mergeCell ref="AQ28:AT28"/>
    <mergeCell ref="AQ29:AT29"/>
    <mergeCell ref="AQ30:AT30"/>
    <mergeCell ref="AG29:AJ29"/>
    <mergeCell ref="AL29:AO29"/>
    <mergeCell ref="R30:U30"/>
    <mergeCell ref="Y30:Z30"/>
    <mergeCell ref="AB30:AE30"/>
    <mergeCell ref="AG28:AJ28"/>
    <mergeCell ref="AL28:AO28"/>
    <mergeCell ref="Y29:Z29"/>
    <mergeCell ref="AB29:AE29"/>
    <mergeCell ref="AB28:AE28"/>
    <mergeCell ref="R28:U28"/>
    <mergeCell ref="Y28:Z28"/>
    <mergeCell ref="AQ31:AT31"/>
    <mergeCell ref="AB32:AE32"/>
    <mergeCell ref="AG32:AJ32"/>
    <mergeCell ref="AL32:AO32"/>
    <mergeCell ref="AB31:AE31"/>
    <mergeCell ref="AG31:AJ31"/>
    <mergeCell ref="AQ32:AT32"/>
    <mergeCell ref="AL31:AO31"/>
    <mergeCell ref="M33:P33"/>
    <mergeCell ref="AQ33:AT33"/>
    <mergeCell ref="AG33:AJ33"/>
    <mergeCell ref="AL33:AO33"/>
    <mergeCell ref="R33:U33"/>
    <mergeCell ref="Y33:Z33"/>
    <mergeCell ref="AB33:AE33"/>
    <mergeCell ref="M32:P32"/>
    <mergeCell ref="R32:U32"/>
    <mergeCell ref="Y32:Z32"/>
    <mergeCell ref="M31:P31"/>
    <mergeCell ref="R31:U31"/>
    <mergeCell ref="Y31:Z31"/>
    <mergeCell ref="R36:U36"/>
    <mergeCell ref="Y36:Z36"/>
    <mergeCell ref="H35:K35"/>
    <mergeCell ref="M35:P35"/>
    <mergeCell ref="R35:U35"/>
    <mergeCell ref="Y35:Z35"/>
    <mergeCell ref="AL36:AO36"/>
    <mergeCell ref="R34:U34"/>
    <mergeCell ref="Y34:Z34"/>
    <mergeCell ref="M34:P34"/>
    <mergeCell ref="M37:P37"/>
    <mergeCell ref="R37:U37"/>
    <mergeCell ref="Y37:Z37"/>
    <mergeCell ref="AB37:AE37"/>
    <mergeCell ref="M38:P38"/>
    <mergeCell ref="R38:U38"/>
    <mergeCell ref="Y38:Z38"/>
    <mergeCell ref="AQ34:AT34"/>
    <mergeCell ref="AB35:AE35"/>
    <mergeCell ref="AG35:AJ35"/>
    <mergeCell ref="AB34:AE34"/>
    <mergeCell ref="AG34:AJ34"/>
    <mergeCell ref="AL35:AO35"/>
    <mergeCell ref="AQ35:AT35"/>
    <mergeCell ref="AL37:AO37"/>
    <mergeCell ref="AG38:AJ38"/>
    <mergeCell ref="AB38:AE38"/>
    <mergeCell ref="AL38:AO38"/>
    <mergeCell ref="AQ37:AT37"/>
    <mergeCell ref="AB36:AE36"/>
    <mergeCell ref="AG37:AJ37"/>
    <mergeCell ref="AG36:AJ36"/>
    <mergeCell ref="AL34:AO34"/>
    <mergeCell ref="M36:P36"/>
    <mergeCell ref="AQ41:AT41"/>
    <mergeCell ref="AB40:AE40"/>
    <mergeCell ref="AG40:AJ40"/>
    <mergeCell ref="H39:K39"/>
    <mergeCell ref="M39:P39"/>
    <mergeCell ref="R39:U39"/>
    <mergeCell ref="H41:K41"/>
    <mergeCell ref="AG39:AJ39"/>
    <mergeCell ref="AL39:AO39"/>
    <mergeCell ref="AQ39:AT39"/>
    <mergeCell ref="AB39:AE39"/>
    <mergeCell ref="Y39:Z39"/>
    <mergeCell ref="H43:K43"/>
    <mergeCell ref="M43:P43"/>
    <mergeCell ref="AL40:AO40"/>
    <mergeCell ref="H42:K42"/>
    <mergeCell ref="M42:P42"/>
    <mergeCell ref="R40:U40"/>
    <mergeCell ref="AB41:AE41"/>
    <mergeCell ref="H44:K44"/>
    <mergeCell ref="M44:P44"/>
    <mergeCell ref="R44:U44"/>
    <mergeCell ref="Y44:Z44"/>
    <mergeCell ref="M41:P41"/>
    <mergeCell ref="R41:U41"/>
    <mergeCell ref="Y41:Z41"/>
    <mergeCell ref="H40:K40"/>
    <mergeCell ref="M40:P40"/>
    <mergeCell ref="R42:U42"/>
    <mergeCell ref="Y42:Z42"/>
    <mergeCell ref="AB42:AE42"/>
    <mergeCell ref="Y40:Z40"/>
    <mergeCell ref="AG41:AJ41"/>
    <mergeCell ref="AL41:AO41"/>
    <mergeCell ref="R47:U47"/>
    <mergeCell ref="AB47:AE47"/>
    <mergeCell ref="Y47:Z47"/>
    <mergeCell ref="Y46:Z46"/>
    <mergeCell ref="AB46:AE46"/>
    <mergeCell ref="AB45:AE45"/>
    <mergeCell ref="AB44:AE44"/>
    <mergeCell ref="M46:P46"/>
    <mergeCell ref="AG42:AJ42"/>
    <mergeCell ref="M52:P52"/>
    <mergeCell ref="R52:U52"/>
    <mergeCell ref="Y52:Z52"/>
    <mergeCell ref="M51:P51"/>
    <mergeCell ref="R51:U51"/>
    <mergeCell ref="Y51:Z51"/>
    <mergeCell ref="M47:P47"/>
    <mergeCell ref="AQ46:AT46"/>
    <mergeCell ref="AB51:AE51"/>
    <mergeCell ref="AG51:AJ51"/>
    <mergeCell ref="AL51:AO51"/>
    <mergeCell ref="AQ47:AT47"/>
    <mergeCell ref="AG48:AJ48"/>
    <mergeCell ref="AL48:AO48"/>
    <mergeCell ref="AG49:AJ49"/>
    <mergeCell ref="AQ48:AT48"/>
    <mergeCell ref="AB52:AE52"/>
    <mergeCell ref="AG52:AJ52"/>
    <mergeCell ref="AL52:AO52"/>
    <mergeCell ref="AQ52:AT52"/>
    <mergeCell ref="AB49:AE49"/>
    <mergeCell ref="AG46:AJ46"/>
    <mergeCell ref="AL46:AO46"/>
    <mergeCell ref="R49:U49"/>
    <mergeCell ref="AQ51:AT51"/>
    <mergeCell ref="Y48:Z48"/>
    <mergeCell ref="AL47:AO47"/>
    <mergeCell ref="AB54:AE54"/>
    <mergeCell ref="AG54:AJ54"/>
    <mergeCell ref="AQ49:AT49"/>
    <mergeCell ref="AL49:AO49"/>
    <mergeCell ref="Y49:Z49"/>
    <mergeCell ref="H53:K53"/>
    <mergeCell ref="M53:P53"/>
    <mergeCell ref="R53:U53"/>
    <mergeCell ref="Y53:Z53"/>
    <mergeCell ref="AL53:AO53"/>
    <mergeCell ref="AQ53:AT53"/>
    <mergeCell ref="AL54:AO54"/>
    <mergeCell ref="AQ54:AT54"/>
    <mergeCell ref="H54:K54"/>
    <mergeCell ref="M54:P54"/>
    <mergeCell ref="R54:U54"/>
    <mergeCell ref="Y54:Z54"/>
    <mergeCell ref="AB53:AE53"/>
    <mergeCell ref="AG53:AJ53"/>
    <mergeCell ref="H49:K49"/>
    <mergeCell ref="M49:P49"/>
    <mergeCell ref="M57:P57"/>
    <mergeCell ref="H56:K56"/>
    <mergeCell ref="M56:P56"/>
    <mergeCell ref="R57:U57"/>
    <mergeCell ref="Y57:Z57"/>
    <mergeCell ref="Y55:Z55"/>
    <mergeCell ref="H55:K55"/>
    <mergeCell ref="M55:P55"/>
    <mergeCell ref="R56:U56"/>
    <mergeCell ref="Y56:Z56"/>
    <mergeCell ref="R55:U55"/>
    <mergeCell ref="AG56:AJ56"/>
    <mergeCell ref="AL56:AO56"/>
    <mergeCell ref="AQ62:AT62"/>
    <mergeCell ref="AL62:AO62"/>
    <mergeCell ref="AB57:AE57"/>
    <mergeCell ref="AG57:AJ57"/>
    <mergeCell ref="AB55:AE55"/>
    <mergeCell ref="AG55:AJ55"/>
    <mergeCell ref="AL55:AO55"/>
    <mergeCell ref="AQ55:AT55"/>
    <mergeCell ref="AB56:AE56"/>
    <mergeCell ref="AL57:AO57"/>
    <mergeCell ref="AQ57:AT57"/>
    <mergeCell ref="AL58:AO58"/>
    <mergeCell ref="AQ58:AT58"/>
    <mergeCell ref="AB62:AE62"/>
    <mergeCell ref="AB58:AE58"/>
    <mergeCell ref="AG58:AJ58"/>
    <mergeCell ref="Y58:Z58"/>
    <mergeCell ref="H59:K59"/>
    <mergeCell ref="M59:P59"/>
    <mergeCell ref="R59:U59"/>
    <mergeCell ref="Y59:Z59"/>
    <mergeCell ref="H62:K62"/>
    <mergeCell ref="M62:P62"/>
    <mergeCell ref="R62:U62"/>
    <mergeCell ref="AQ59:AT59"/>
    <mergeCell ref="AG62:AJ62"/>
    <mergeCell ref="AG59:AJ59"/>
    <mergeCell ref="AB59:AE59"/>
    <mergeCell ref="AL59:AO59"/>
    <mergeCell ref="Y62:Z62"/>
    <mergeCell ref="R58:U58"/>
    <mergeCell ref="H58:K58"/>
    <mergeCell ref="M58:P58"/>
    <mergeCell ref="H61:K61"/>
    <mergeCell ref="M61:P61"/>
    <mergeCell ref="R61:U61"/>
    <mergeCell ref="Y61:Z61"/>
    <mergeCell ref="R60:U60"/>
    <mergeCell ref="Y60:Z60"/>
    <mergeCell ref="H60:K60"/>
    <mergeCell ref="AL64:AO64"/>
    <mergeCell ref="AG63:AJ63"/>
    <mergeCell ref="AB61:AE61"/>
    <mergeCell ref="AG61:AJ61"/>
    <mergeCell ref="AL61:AO61"/>
    <mergeCell ref="H64:K64"/>
    <mergeCell ref="AB64:AE64"/>
    <mergeCell ref="AG64:AJ64"/>
    <mergeCell ref="M63:P63"/>
    <mergeCell ref="R63:U63"/>
    <mergeCell ref="AB63:AE63"/>
    <mergeCell ref="Y64:Z64"/>
    <mergeCell ref="H63:K63"/>
    <mergeCell ref="M64:P64"/>
    <mergeCell ref="R64:U64"/>
    <mergeCell ref="Y63:Z63"/>
    <mergeCell ref="AL63:AO63"/>
    <mergeCell ref="AQ64:AT64"/>
    <mergeCell ref="AQ56:AT56"/>
    <mergeCell ref="AQ38:AT38"/>
    <mergeCell ref="AQ40:AT40"/>
    <mergeCell ref="AQ36:AT36"/>
    <mergeCell ref="BI24:BK24"/>
    <mergeCell ref="BQ12:BS12"/>
    <mergeCell ref="BI12:BK12"/>
    <mergeCell ref="BE12:BG12"/>
    <mergeCell ref="BM12:BO12"/>
    <mergeCell ref="BQ16:BS16"/>
    <mergeCell ref="BQ19:BS19"/>
    <mergeCell ref="BM24:BO24"/>
    <mergeCell ref="BQ24:BS24"/>
    <mergeCell ref="BI20:BK20"/>
    <mergeCell ref="BQ20:BS20"/>
    <mergeCell ref="BE16:BG16"/>
    <mergeCell ref="BI16:BK16"/>
    <mergeCell ref="BA18:BC18"/>
    <mergeCell ref="BE18:BG18"/>
    <mergeCell ref="BI18:BK18"/>
    <mergeCell ref="AQ44:AT44"/>
    <mergeCell ref="AQ45:AT45"/>
    <mergeCell ref="BQ32:BS32"/>
    <mergeCell ref="BE24:BG24"/>
    <mergeCell ref="CD24:CF24"/>
    <mergeCell ref="BV24:BX24"/>
    <mergeCell ref="BZ24:CB24"/>
    <mergeCell ref="BZ19:CB19"/>
    <mergeCell ref="BQ18:BS18"/>
    <mergeCell ref="CD21:CF21"/>
    <mergeCell ref="BQ21:BS21"/>
    <mergeCell ref="BV21:BX21"/>
    <mergeCell ref="BZ21:CB21"/>
    <mergeCell ref="BM19:BO19"/>
    <mergeCell ref="CD20:CF20"/>
    <mergeCell ref="CD19:CF19"/>
    <mergeCell ref="BZ20:CB20"/>
    <mergeCell ref="BV20:BX20"/>
    <mergeCell ref="BV19:BX19"/>
    <mergeCell ref="CD28:CF28"/>
    <mergeCell ref="CD30:CF30"/>
    <mergeCell ref="BV27:BX27"/>
    <mergeCell ref="BZ27:CB27"/>
    <mergeCell ref="CD27:CF27"/>
    <mergeCell ref="BZ30:CB30"/>
    <mergeCell ref="BQ30:BS30"/>
    <mergeCell ref="BV30:BX30"/>
    <mergeCell ref="BQ29:BS29"/>
    <mergeCell ref="BV29:BX29"/>
    <mergeCell ref="BE34:BG34"/>
    <mergeCell ref="AW29:AY29"/>
    <mergeCell ref="BE32:BG32"/>
    <mergeCell ref="BI32:BK32"/>
    <mergeCell ref="AW31:AY31"/>
    <mergeCell ref="AW32:AY32"/>
    <mergeCell ref="AW30:AY30"/>
    <mergeCell ref="BA34:BC34"/>
    <mergeCell ref="BZ33:CB33"/>
    <mergeCell ref="BQ33:BS33"/>
    <mergeCell ref="BZ34:CB34"/>
    <mergeCell ref="AW33:AY33"/>
    <mergeCell ref="BE33:BG33"/>
    <mergeCell ref="BI33:BK33"/>
    <mergeCell ref="BM33:BO33"/>
    <mergeCell ref="BV34:BX34"/>
    <mergeCell ref="BQ34:BS34"/>
    <mergeCell ref="AW34:AY34"/>
    <mergeCell ref="BE31:BG31"/>
    <mergeCell ref="BI31:BK31"/>
    <mergeCell ref="BE29:BG29"/>
    <mergeCell ref="BA29:BC29"/>
    <mergeCell ref="BA30:BC30"/>
    <mergeCell ref="BA31:BC31"/>
    <mergeCell ref="AW36:AY36"/>
    <mergeCell ref="BE36:BG36"/>
    <mergeCell ref="BI36:BK36"/>
    <mergeCell ref="BV37:BX37"/>
    <mergeCell ref="BZ37:CB37"/>
    <mergeCell ref="CD37:CF37"/>
    <mergeCell ref="AW37:AY37"/>
    <mergeCell ref="BE37:BG37"/>
    <mergeCell ref="BE35:BG35"/>
    <mergeCell ref="BI35:BK35"/>
    <mergeCell ref="AW35:AY35"/>
    <mergeCell ref="CD36:CF36"/>
    <mergeCell ref="BZ35:CB35"/>
    <mergeCell ref="CD35:CF35"/>
    <mergeCell ref="BQ35:BS35"/>
    <mergeCell ref="BV35:BX35"/>
    <mergeCell ref="BQ36:BS36"/>
    <mergeCell ref="BV36:BX36"/>
    <mergeCell ref="BZ36:CB36"/>
    <mergeCell ref="BA35:BC35"/>
    <mergeCell ref="BA36:BC36"/>
    <mergeCell ref="BA37:BC37"/>
    <mergeCell ref="AW40:AY40"/>
    <mergeCell ref="BE40:BG40"/>
    <mergeCell ref="BI40:BK40"/>
    <mergeCell ref="BA41:BC41"/>
    <mergeCell ref="BM38:BO38"/>
    <mergeCell ref="BQ38:BS38"/>
    <mergeCell ref="BV38:BX38"/>
    <mergeCell ref="BZ38:CB38"/>
    <mergeCell ref="BV40:BX40"/>
    <mergeCell ref="BZ40:CB40"/>
    <mergeCell ref="AW38:AY38"/>
    <mergeCell ref="BE38:BG38"/>
    <mergeCell ref="BI38:BK38"/>
    <mergeCell ref="BA38:BC38"/>
    <mergeCell ref="BA39:BC39"/>
    <mergeCell ref="BA40:BC40"/>
    <mergeCell ref="AW39:AY39"/>
    <mergeCell ref="BE39:BG39"/>
    <mergeCell ref="BI39:BK39"/>
    <mergeCell ref="BM39:BO39"/>
    <mergeCell ref="BQ39:BS39"/>
    <mergeCell ref="BV39:BX39"/>
    <mergeCell ref="BZ39:CB39"/>
    <mergeCell ref="BM40:BO40"/>
    <mergeCell ref="BE42:BG42"/>
    <mergeCell ref="BI42:BK42"/>
    <mergeCell ref="BM42:BO42"/>
    <mergeCell ref="BQ42:BS42"/>
    <mergeCell ref="BV42:BX42"/>
    <mergeCell ref="AW41:AY41"/>
    <mergeCell ref="BA42:BC42"/>
    <mergeCell ref="AW42:AY42"/>
    <mergeCell ref="BA44:BC44"/>
    <mergeCell ref="BQ43:BS43"/>
    <mergeCell ref="BV41:BX41"/>
    <mergeCell ref="BE41:BG41"/>
    <mergeCell ref="BI41:BK41"/>
    <mergeCell ref="BM41:BO41"/>
    <mergeCell ref="BQ41:BS41"/>
    <mergeCell ref="BA49:BC49"/>
    <mergeCell ref="BA46:BC46"/>
    <mergeCell ref="BA48:BC48"/>
    <mergeCell ref="BE45:BG45"/>
    <mergeCell ref="BI45:BK45"/>
    <mergeCell ref="BI49:BK49"/>
    <mergeCell ref="BE46:BG46"/>
    <mergeCell ref="BM49:BO49"/>
    <mergeCell ref="BM48:BO48"/>
    <mergeCell ref="BE48:BG48"/>
    <mergeCell ref="BI48:BK48"/>
    <mergeCell ref="BE49:BG49"/>
    <mergeCell ref="BA45:BC45"/>
    <mergeCell ref="BQ48:BS48"/>
    <mergeCell ref="BM47:BO47"/>
    <mergeCell ref="BI46:BK46"/>
    <mergeCell ref="BM46:BO46"/>
    <mergeCell ref="BM45:BO45"/>
    <mergeCell ref="BQ46:BS46"/>
    <mergeCell ref="BQ44:BS44"/>
    <mergeCell ref="BZ26:CB26"/>
    <mergeCell ref="CD26:CF26"/>
    <mergeCell ref="BV26:BX26"/>
    <mergeCell ref="CD45:CF45"/>
    <mergeCell ref="BZ43:CB43"/>
    <mergeCell ref="BZ45:CB45"/>
    <mergeCell ref="BV43:BX43"/>
    <mergeCell ref="CD48:CF48"/>
    <mergeCell ref="BV45:BX45"/>
    <mergeCell ref="BV46:BX46"/>
    <mergeCell ref="BV44:BX44"/>
    <mergeCell ref="CD41:CF41"/>
    <mergeCell ref="BZ41:CB41"/>
    <mergeCell ref="BZ46:CB46"/>
    <mergeCell ref="BQ37:BS37"/>
    <mergeCell ref="CD34:CF34"/>
    <mergeCell ref="BV28:BX28"/>
    <mergeCell ref="CD49:CF49"/>
    <mergeCell ref="BZ48:CB48"/>
    <mergeCell ref="BZ49:CB49"/>
    <mergeCell ref="CD47:CF47"/>
    <mergeCell ref="CD43:CF43"/>
    <mergeCell ref="CD46:CF46"/>
    <mergeCell ref="CD40:CF40"/>
    <mergeCell ref="CD29:CF29"/>
    <mergeCell ref="CD39:CF39"/>
    <mergeCell ref="BZ42:CB42"/>
    <mergeCell ref="BZ44:CB44"/>
    <mergeCell ref="CD42:CF42"/>
    <mergeCell ref="CD44:CF44"/>
    <mergeCell ref="AW53:AY53"/>
    <mergeCell ref="BV53:BX53"/>
    <mergeCell ref="CD53:CF53"/>
    <mergeCell ref="AW51:AY51"/>
    <mergeCell ref="BE51:BG51"/>
    <mergeCell ref="BI51:BK51"/>
    <mergeCell ref="BM52:BO52"/>
    <mergeCell ref="BM51:BO51"/>
    <mergeCell ref="AW47:AY47"/>
    <mergeCell ref="BE47:BG47"/>
    <mergeCell ref="BA47:BC47"/>
    <mergeCell ref="BA51:BC51"/>
    <mergeCell ref="BQ47:BS47"/>
    <mergeCell ref="BV47:BX47"/>
    <mergeCell ref="BZ47:CB47"/>
    <mergeCell ref="BA52:BC52"/>
    <mergeCell ref="BA53:BC53"/>
    <mergeCell ref="BI52:BK52"/>
    <mergeCell ref="CD52:CF52"/>
    <mergeCell ref="BZ53:CB53"/>
    <mergeCell ref="CD51:CF51"/>
    <mergeCell ref="BE53:BG53"/>
    <mergeCell ref="BV48:BX48"/>
    <mergeCell ref="BV49:BX49"/>
    <mergeCell ref="BZ61:CB61"/>
    <mergeCell ref="BQ60:BS60"/>
    <mergeCell ref="BV60:BX60"/>
    <mergeCell ref="BQ54:BS54"/>
    <mergeCell ref="BM54:BO54"/>
    <mergeCell ref="BM56:BO56"/>
    <mergeCell ref="BM55:BO55"/>
    <mergeCell ref="BI47:BK47"/>
    <mergeCell ref="BQ51:BS51"/>
    <mergeCell ref="BI54:BK54"/>
    <mergeCell ref="BV51:BX51"/>
    <mergeCell ref="BZ51:CB51"/>
    <mergeCell ref="BV52:BX52"/>
    <mergeCell ref="BQ53:BS53"/>
    <mergeCell ref="BQ52:BS52"/>
    <mergeCell ref="BZ52:CB52"/>
    <mergeCell ref="BI53:BK53"/>
    <mergeCell ref="BM53:BO53"/>
    <mergeCell ref="BQ55:BS55"/>
    <mergeCell ref="BV54:BX54"/>
    <mergeCell ref="BQ56:BS56"/>
    <mergeCell ref="BV56:BX56"/>
    <mergeCell ref="BZ56:CB56"/>
    <mergeCell ref="BZ55:CB55"/>
    <mergeCell ref="AW59:AY59"/>
    <mergeCell ref="CD61:CF61"/>
    <mergeCell ref="BM63:BO63"/>
    <mergeCell ref="BM61:BO61"/>
    <mergeCell ref="BQ61:BS61"/>
    <mergeCell ref="BV61:BX61"/>
    <mergeCell ref="CD63:CF63"/>
    <mergeCell ref="AW64:AY64"/>
    <mergeCell ref="BE64:BG64"/>
    <mergeCell ref="BZ60:CB60"/>
    <mergeCell ref="BZ63:CB63"/>
    <mergeCell ref="BZ64:CB64"/>
    <mergeCell ref="BM64:BO64"/>
    <mergeCell ref="BI64:BK64"/>
    <mergeCell ref="BA64:BC64"/>
    <mergeCell ref="BM59:BO59"/>
    <mergeCell ref="BQ59:BS59"/>
    <mergeCell ref="BV59:BX59"/>
    <mergeCell ref="CD62:CF62"/>
    <mergeCell ref="CD64:CF64"/>
    <mergeCell ref="BQ64:BS64"/>
    <mergeCell ref="BV64:BX64"/>
    <mergeCell ref="BV62:BX62"/>
    <mergeCell ref="BZ62:CB62"/>
    <mergeCell ref="AQ63:AT63"/>
    <mergeCell ref="AW60:AY60"/>
    <mergeCell ref="BE60:BG60"/>
    <mergeCell ref="BQ63:BS63"/>
    <mergeCell ref="BV63:BX63"/>
    <mergeCell ref="BI63:BK63"/>
    <mergeCell ref="BE61:BG61"/>
    <mergeCell ref="AQ60:AT60"/>
    <mergeCell ref="BA63:BC63"/>
    <mergeCell ref="BA60:BC60"/>
    <mergeCell ref="AW63:AY63"/>
    <mergeCell ref="BE63:BG63"/>
    <mergeCell ref="BI61:BK61"/>
    <mergeCell ref="BM60:BO60"/>
    <mergeCell ref="AQ61:AT61"/>
    <mergeCell ref="BA61:BC61"/>
    <mergeCell ref="BQ62:BS62"/>
    <mergeCell ref="BM62:BO62"/>
    <mergeCell ref="AW61:AY61"/>
    <mergeCell ref="M60:P60"/>
    <mergeCell ref="BI60:BK60"/>
    <mergeCell ref="AB60:AE60"/>
    <mergeCell ref="AG60:AJ60"/>
    <mergeCell ref="AL60:AO60"/>
    <mergeCell ref="BA62:BC62"/>
    <mergeCell ref="BA59:BC59"/>
    <mergeCell ref="BI57:BK57"/>
    <mergeCell ref="AW54:AY54"/>
    <mergeCell ref="AW57:AY57"/>
    <mergeCell ref="BA54:BC54"/>
    <mergeCell ref="BA55:BC55"/>
    <mergeCell ref="BA56:BC56"/>
    <mergeCell ref="BA57:BC57"/>
    <mergeCell ref="BI59:BK59"/>
    <mergeCell ref="AW58:AY58"/>
    <mergeCell ref="BE58:BG58"/>
    <mergeCell ref="BI58:BK58"/>
    <mergeCell ref="AW56:AY56"/>
    <mergeCell ref="BE56:BG56"/>
    <mergeCell ref="AW62:AY62"/>
    <mergeCell ref="BE62:BG62"/>
    <mergeCell ref="BI62:BK62"/>
    <mergeCell ref="BE59:BG59"/>
    <mergeCell ref="AW55:AY55"/>
    <mergeCell ref="BA58:BC58"/>
    <mergeCell ref="BE55:BG55"/>
    <mergeCell ref="BI55:BK55"/>
    <mergeCell ref="BE54:BG54"/>
    <mergeCell ref="BI34:BK34"/>
    <mergeCell ref="BM36:BO36"/>
    <mergeCell ref="BM35:BO35"/>
    <mergeCell ref="BM32:BO32"/>
    <mergeCell ref="AW49:AY49"/>
    <mergeCell ref="AW48:AY48"/>
    <mergeCell ref="AW46:AY46"/>
    <mergeCell ref="AW45:AY45"/>
    <mergeCell ref="AW52:AY52"/>
    <mergeCell ref="BE52:BG52"/>
    <mergeCell ref="AW44:AY44"/>
    <mergeCell ref="AW43:AY43"/>
    <mergeCell ref="BI43:BK43"/>
    <mergeCell ref="BE44:BG44"/>
    <mergeCell ref="BI44:BK44"/>
    <mergeCell ref="BM43:BO43"/>
    <mergeCell ref="BE43:BG43"/>
    <mergeCell ref="BM44:BO44"/>
    <mergeCell ref="BA43:BC43"/>
    <mergeCell ref="CD60:CF60"/>
    <mergeCell ref="BQ49:BS49"/>
    <mergeCell ref="BI28:BK28"/>
    <mergeCell ref="BM28:BO28"/>
    <mergeCell ref="BM34:BO34"/>
    <mergeCell ref="BQ45:BS45"/>
    <mergeCell ref="BM37:BO37"/>
    <mergeCell ref="BI37:BK37"/>
    <mergeCell ref="BQ40:BS40"/>
    <mergeCell ref="BZ59:CB59"/>
    <mergeCell ref="CD59:CF59"/>
    <mergeCell ref="CD57:CF57"/>
    <mergeCell ref="BQ58:BS58"/>
    <mergeCell ref="BV58:BX58"/>
    <mergeCell ref="BZ58:CB58"/>
    <mergeCell ref="BQ57:BS57"/>
    <mergeCell ref="CD56:CF56"/>
    <mergeCell ref="CD54:CF54"/>
    <mergeCell ref="CD55:CF55"/>
    <mergeCell ref="BV55:BX55"/>
    <mergeCell ref="BZ54:CB54"/>
    <mergeCell ref="CD38:CF38"/>
    <mergeCell ref="CD32:CF32"/>
    <mergeCell ref="CD33:CF33"/>
    <mergeCell ref="BE57:BG57"/>
    <mergeCell ref="CD58:CF58"/>
    <mergeCell ref="BV57:BX57"/>
    <mergeCell ref="BZ57:CB57"/>
    <mergeCell ref="BM57:BO57"/>
    <mergeCell ref="BM58:BO58"/>
    <mergeCell ref="BI56:BK56"/>
    <mergeCell ref="BI26:BK26"/>
    <mergeCell ref="BA20:BC20"/>
    <mergeCell ref="BE20:BG20"/>
    <mergeCell ref="BA24:BC24"/>
    <mergeCell ref="BI27:BK27"/>
    <mergeCell ref="BA21:BC21"/>
    <mergeCell ref="BE21:BG21"/>
    <mergeCell ref="BI21:BK21"/>
    <mergeCell ref="BM21:BO21"/>
    <mergeCell ref="BE26:BG26"/>
    <mergeCell ref="BE27:BG27"/>
    <mergeCell ref="BA26:BC26"/>
    <mergeCell ref="BA27:BC27"/>
    <mergeCell ref="BA28:BC28"/>
    <mergeCell ref="BE28:BG28"/>
    <mergeCell ref="BZ31:CB31"/>
    <mergeCell ref="CD31:CF31"/>
    <mergeCell ref="BI4:CG4"/>
    <mergeCell ref="BM11:BO11"/>
    <mergeCell ref="BQ11:BS11"/>
    <mergeCell ref="AW11:AY11"/>
    <mergeCell ref="BA11:BC11"/>
    <mergeCell ref="BE11:BG11"/>
    <mergeCell ref="BE10:BG10"/>
    <mergeCell ref="BM10:BO10"/>
    <mergeCell ref="BV10:BX10"/>
    <mergeCell ref="BZ11:CB11"/>
    <mergeCell ref="CD11:CF11"/>
    <mergeCell ref="BV11:BX11"/>
    <mergeCell ref="BI10:BK10"/>
    <mergeCell ref="BQ10:BS10"/>
    <mergeCell ref="CD10:CF10"/>
    <mergeCell ref="BZ6:CC8"/>
    <mergeCell ref="BQ6:BY6"/>
    <mergeCell ref="CD12:CF12"/>
    <mergeCell ref="AW13:AY13"/>
    <mergeCell ref="AW14:AY14"/>
    <mergeCell ref="BA14:BC14"/>
    <mergeCell ref="BE14:BG14"/>
    <mergeCell ref="BI14:BK14"/>
    <mergeCell ref="BM14:BO14"/>
    <mergeCell ref="BQ14:BS14"/>
    <mergeCell ref="BV14:BX14"/>
    <mergeCell ref="BE13:BG13"/>
    <mergeCell ref="BV12:BX12"/>
    <mergeCell ref="BZ12:CB12"/>
    <mergeCell ref="BM13:BO13"/>
    <mergeCell ref="BQ13:BS13"/>
    <mergeCell ref="BV13:BX13"/>
    <mergeCell ref="BZ13:CB13"/>
    <mergeCell ref="BZ14:CB14"/>
    <mergeCell ref="CD14:CF14"/>
    <mergeCell ref="AB13:AE13"/>
    <mergeCell ref="AG13:AJ13"/>
    <mergeCell ref="AL13:AO13"/>
    <mergeCell ref="AQ13:AT13"/>
    <mergeCell ref="AW20:AY20"/>
    <mergeCell ref="AW19:AY19"/>
    <mergeCell ref="AW18:AY18"/>
    <mergeCell ref="CD13:CF13"/>
    <mergeCell ref="BA16:BC16"/>
    <mergeCell ref="BM16:BO16"/>
    <mergeCell ref="CD16:CF16"/>
    <mergeCell ref="CD18:CF18"/>
    <mergeCell ref="BM18:BO18"/>
    <mergeCell ref="BM20:BO20"/>
    <mergeCell ref="BA19:BC19"/>
    <mergeCell ref="BE19:BG19"/>
    <mergeCell ref="BI19:BK19"/>
    <mergeCell ref="H21:K21"/>
    <mergeCell ref="M21:P21"/>
    <mergeCell ref="R21:U21"/>
    <mergeCell ref="BA13:BC13"/>
    <mergeCell ref="AW21:AY21"/>
    <mergeCell ref="AQ27:AT27"/>
    <mergeCell ref="AQ26:AT26"/>
    <mergeCell ref="AW26:AY26"/>
    <mergeCell ref="AG20:AJ20"/>
    <mergeCell ref="AG24:AJ24"/>
    <mergeCell ref="AB19:AE19"/>
    <mergeCell ref="Y19:Z19"/>
    <mergeCell ref="AL24:AO24"/>
    <mergeCell ref="AQ24:AT24"/>
    <mergeCell ref="AQ20:AT20"/>
    <mergeCell ref="AL20:AO20"/>
    <mergeCell ref="AQ19:AT19"/>
    <mergeCell ref="AL19:AO19"/>
    <mergeCell ref="AG19:AJ19"/>
    <mergeCell ref="Y21:Z21"/>
    <mergeCell ref="AB21:AE21"/>
    <mergeCell ref="M13:P13"/>
    <mergeCell ref="R13:U13"/>
    <mergeCell ref="Y13:Z13"/>
    <mergeCell ref="H48:K48"/>
    <mergeCell ref="M48:P48"/>
    <mergeCell ref="M45:P45"/>
    <mergeCell ref="R45:U45"/>
    <mergeCell ref="AW24:AY24"/>
    <mergeCell ref="AQ42:AT42"/>
    <mergeCell ref="AQ43:AT43"/>
    <mergeCell ref="AL44:AO44"/>
    <mergeCell ref="AL45:AO45"/>
    <mergeCell ref="AG44:AJ44"/>
    <mergeCell ref="AG43:AJ43"/>
    <mergeCell ref="AG45:AJ45"/>
    <mergeCell ref="R48:U48"/>
    <mergeCell ref="AL42:AO42"/>
    <mergeCell ref="R46:U46"/>
    <mergeCell ref="Y45:Z45"/>
    <mergeCell ref="AL43:AO43"/>
    <mergeCell ref="AG47:AJ47"/>
    <mergeCell ref="AB48:AE48"/>
    <mergeCell ref="AW28:AY28"/>
    <mergeCell ref="AW27:AY27"/>
    <mergeCell ref="R43:U43"/>
    <mergeCell ref="Y43:Z43"/>
    <mergeCell ref="AB43:AE43"/>
  </mergeCells>
  <phoneticPr fontId="2"/>
  <pageMargins left="0.43307086614173229" right="0.6692913385826772" top="0.47244094488188981" bottom="0.19685039370078741" header="0.43307086614173229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24"/>
  <sheetViews>
    <sheetView zoomScaleNormal="100" workbookViewId="0">
      <selection sqref="A1:S1"/>
    </sheetView>
  </sheetViews>
  <sheetFormatPr defaultColWidth="2.36328125" defaultRowHeight="19.5" customHeight="1" x14ac:dyDescent="0.2"/>
  <cols>
    <col min="1" max="3" width="1.90625" style="136" customWidth="1"/>
    <col min="4" max="4" width="19.90625" style="136" customWidth="1"/>
    <col min="5" max="5" width="5.08984375" style="136" customWidth="1"/>
    <col min="6" max="7" width="4.36328125" style="136" customWidth="1"/>
    <col min="8" max="8" width="5.08984375" style="136" customWidth="1"/>
    <col min="9" max="10" width="4.36328125" style="136" customWidth="1"/>
    <col min="11" max="11" width="5.08984375" style="136" customWidth="1"/>
    <col min="12" max="13" width="4.36328125" style="136" customWidth="1"/>
    <col min="14" max="14" width="5.08984375" style="136" customWidth="1"/>
    <col min="15" max="16" width="4.36328125" style="136" customWidth="1"/>
    <col min="17" max="17" width="5.08984375" style="136" customWidth="1"/>
    <col min="18" max="19" width="4.36328125" style="136" customWidth="1"/>
    <col min="20" max="16384" width="2.36328125" style="136"/>
  </cols>
  <sheetData>
    <row r="1" spans="1:19" ht="19.5" customHeight="1" x14ac:dyDescent="0.2">
      <c r="A1" s="238" t="s">
        <v>245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4" spans="1:19" ht="19.5" customHeight="1" x14ac:dyDescent="0.2">
      <c r="A4" s="165" t="s">
        <v>89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6" spans="1:19" ht="19.5" customHeight="1" x14ac:dyDescent="0.2">
      <c r="A6" s="178" t="s">
        <v>90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19" ht="19.5" customHeight="1" x14ac:dyDescent="0.2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</row>
    <row r="8" spans="1:19" ht="2.25" customHeight="1" x14ac:dyDescent="0.2"/>
    <row r="9" spans="1:19" ht="21" customHeight="1" x14ac:dyDescent="0.2">
      <c r="A9" s="256" t="s">
        <v>91</v>
      </c>
      <c r="B9" s="257"/>
      <c r="C9" s="257"/>
      <c r="D9" s="257"/>
      <c r="E9" s="180" t="s">
        <v>213</v>
      </c>
      <c r="F9" s="180"/>
      <c r="G9" s="169"/>
      <c r="H9" s="180" t="s">
        <v>219</v>
      </c>
      <c r="I9" s="180"/>
      <c r="J9" s="169"/>
      <c r="K9" s="180" t="s">
        <v>226</v>
      </c>
      <c r="L9" s="180"/>
      <c r="M9" s="169"/>
      <c r="N9" s="180" t="s">
        <v>233</v>
      </c>
      <c r="O9" s="180"/>
      <c r="P9" s="169"/>
      <c r="Q9" s="302" t="s">
        <v>263</v>
      </c>
      <c r="R9" s="302"/>
      <c r="S9" s="268"/>
    </row>
    <row r="10" spans="1:19" ht="21" customHeight="1" x14ac:dyDescent="0.2">
      <c r="A10" s="256"/>
      <c r="B10" s="257"/>
      <c r="C10" s="257"/>
      <c r="D10" s="257"/>
      <c r="E10" s="128" t="s">
        <v>20</v>
      </c>
      <c r="F10" s="128" t="s">
        <v>55</v>
      </c>
      <c r="G10" s="122" t="s">
        <v>56</v>
      </c>
      <c r="H10" s="128" t="s">
        <v>20</v>
      </c>
      <c r="I10" s="128" t="s">
        <v>55</v>
      </c>
      <c r="J10" s="122" t="s">
        <v>56</v>
      </c>
      <c r="K10" s="128" t="s">
        <v>20</v>
      </c>
      <c r="L10" s="128" t="s">
        <v>55</v>
      </c>
      <c r="M10" s="122" t="s">
        <v>56</v>
      </c>
      <c r="N10" s="128" t="s">
        <v>20</v>
      </c>
      <c r="O10" s="128" t="s">
        <v>55</v>
      </c>
      <c r="P10" s="122" t="s">
        <v>56</v>
      </c>
      <c r="Q10" s="148" t="s">
        <v>20</v>
      </c>
      <c r="R10" s="148" t="s">
        <v>55</v>
      </c>
      <c r="S10" s="141" t="s">
        <v>56</v>
      </c>
    </row>
    <row r="11" spans="1:19" ht="15" customHeight="1" x14ac:dyDescent="0.2">
      <c r="A11" s="32"/>
      <c r="B11" s="32"/>
      <c r="C11" s="32"/>
      <c r="D11" s="44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3"/>
      <c r="R11" s="3"/>
      <c r="S11" s="3"/>
    </row>
    <row r="12" spans="1:19" s="9" customFormat="1" ht="21" customHeight="1" x14ac:dyDescent="0.2">
      <c r="A12" s="155" t="s">
        <v>11</v>
      </c>
      <c r="B12" s="155"/>
      <c r="C12" s="155"/>
      <c r="D12" s="185"/>
      <c r="E12" s="121">
        <v>1458</v>
      </c>
      <c r="F12" s="137">
        <v>719</v>
      </c>
      <c r="G12" s="137">
        <v>739</v>
      </c>
      <c r="H12" s="121">
        <v>1417</v>
      </c>
      <c r="I12" s="137">
        <v>734</v>
      </c>
      <c r="J12" s="137">
        <v>683</v>
      </c>
      <c r="K12" s="121">
        <v>1486</v>
      </c>
      <c r="L12" s="137">
        <v>767</v>
      </c>
      <c r="M12" s="137">
        <v>719</v>
      </c>
      <c r="N12" s="121">
        <v>1364</v>
      </c>
      <c r="O12" s="137">
        <v>660</v>
      </c>
      <c r="P12" s="137">
        <v>704</v>
      </c>
      <c r="Q12" s="142">
        <v>1301</v>
      </c>
      <c r="R12" s="2">
        <v>670</v>
      </c>
      <c r="S12" s="2">
        <v>631</v>
      </c>
    </row>
    <row r="13" spans="1:19" ht="15" customHeight="1" x14ac:dyDescent="0.2">
      <c r="A13" s="123"/>
      <c r="B13" s="123"/>
      <c r="C13" s="123"/>
      <c r="D13" s="125"/>
      <c r="E13" s="121"/>
      <c r="F13" s="137"/>
      <c r="G13" s="137"/>
      <c r="H13" s="121"/>
      <c r="I13" s="137"/>
      <c r="J13" s="137"/>
      <c r="K13" s="121"/>
      <c r="L13" s="137"/>
      <c r="M13" s="137"/>
      <c r="N13" s="121"/>
      <c r="O13" s="137"/>
      <c r="P13" s="137"/>
      <c r="Q13" s="142"/>
      <c r="R13" s="2"/>
      <c r="S13" s="2"/>
    </row>
    <row r="14" spans="1:19" ht="21" customHeight="1" x14ac:dyDescent="0.2">
      <c r="A14" s="155" t="s">
        <v>142</v>
      </c>
      <c r="B14" s="155"/>
      <c r="C14" s="155"/>
      <c r="D14" s="185"/>
      <c r="E14" s="121">
        <v>1426</v>
      </c>
      <c r="F14" s="137">
        <v>703</v>
      </c>
      <c r="G14" s="137">
        <v>723</v>
      </c>
      <c r="H14" s="121">
        <v>1399</v>
      </c>
      <c r="I14" s="137">
        <v>725</v>
      </c>
      <c r="J14" s="137">
        <v>674</v>
      </c>
      <c r="K14" s="121">
        <v>1461</v>
      </c>
      <c r="L14" s="137">
        <v>753</v>
      </c>
      <c r="M14" s="137">
        <v>708</v>
      </c>
      <c r="N14" s="121">
        <v>1341</v>
      </c>
      <c r="O14" s="137">
        <v>649</v>
      </c>
      <c r="P14" s="137">
        <v>692</v>
      </c>
      <c r="Q14" s="142">
        <v>1269</v>
      </c>
      <c r="R14" s="2">
        <v>657</v>
      </c>
      <c r="S14" s="2">
        <v>612</v>
      </c>
    </row>
    <row r="15" spans="1:19" ht="21" customHeight="1" x14ac:dyDescent="0.2">
      <c r="A15" s="263" t="s">
        <v>143</v>
      </c>
      <c r="B15" s="264"/>
      <c r="C15" s="264"/>
      <c r="D15" s="265"/>
      <c r="E15" s="121">
        <v>9</v>
      </c>
      <c r="F15" s="121">
        <v>4</v>
      </c>
      <c r="G15" s="121">
        <v>5</v>
      </c>
      <c r="H15" s="121">
        <v>9</v>
      </c>
      <c r="I15" s="121">
        <v>4</v>
      </c>
      <c r="J15" s="121">
        <v>5</v>
      </c>
      <c r="K15" s="121">
        <v>8</v>
      </c>
      <c r="L15" s="121">
        <v>5</v>
      </c>
      <c r="M15" s="121">
        <v>3</v>
      </c>
      <c r="N15" s="121">
        <v>4</v>
      </c>
      <c r="O15" s="121">
        <v>1</v>
      </c>
      <c r="P15" s="121">
        <v>3</v>
      </c>
      <c r="Q15" s="142">
        <v>16</v>
      </c>
      <c r="R15" s="142">
        <v>7</v>
      </c>
      <c r="S15" s="142">
        <v>9</v>
      </c>
    </row>
    <row r="16" spans="1:19" ht="21" customHeight="1" x14ac:dyDescent="0.2">
      <c r="A16" s="263" t="s">
        <v>210</v>
      </c>
      <c r="B16" s="264"/>
      <c r="C16" s="264"/>
      <c r="D16" s="265"/>
      <c r="E16" s="121">
        <v>1</v>
      </c>
      <c r="F16" s="121" t="s">
        <v>3</v>
      </c>
      <c r="G16" s="121">
        <v>1</v>
      </c>
      <c r="H16" s="121" t="s">
        <v>223</v>
      </c>
      <c r="I16" s="121" t="s">
        <v>3</v>
      </c>
      <c r="J16" s="121" t="s">
        <v>223</v>
      </c>
      <c r="K16" s="121">
        <v>1</v>
      </c>
      <c r="L16" s="121">
        <v>1</v>
      </c>
      <c r="M16" s="121" t="s">
        <v>223</v>
      </c>
      <c r="N16" s="121">
        <v>7</v>
      </c>
      <c r="O16" s="121">
        <v>3</v>
      </c>
      <c r="P16" s="121">
        <v>4</v>
      </c>
      <c r="Q16" s="121" t="s">
        <v>3</v>
      </c>
      <c r="R16" s="121" t="s">
        <v>3</v>
      </c>
      <c r="S16" s="121" t="s">
        <v>3</v>
      </c>
    </row>
    <row r="17" spans="1:19" ht="21" customHeight="1" x14ac:dyDescent="0.2">
      <c r="A17" s="260" t="s">
        <v>144</v>
      </c>
      <c r="B17" s="261"/>
      <c r="C17" s="261"/>
      <c r="D17" s="262"/>
      <c r="E17" s="121" t="s">
        <v>204</v>
      </c>
      <c r="F17" s="121" t="s">
        <v>204</v>
      </c>
      <c r="G17" s="121" t="s">
        <v>3</v>
      </c>
      <c r="H17" s="121" t="s">
        <v>204</v>
      </c>
      <c r="I17" s="121" t="s">
        <v>204</v>
      </c>
      <c r="J17" s="121" t="s">
        <v>3</v>
      </c>
      <c r="K17" s="121" t="s">
        <v>204</v>
      </c>
      <c r="L17" s="121" t="s">
        <v>204</v>
      </c>
      <c r="M17" s="121" t="s">
        <v>3</v>
      </c>
      <c r="N17" s="121">
        <v>1</v>
      </c>
      <c r="O17" s="121">
        <v>1</v>
      </c>
      <c r="P17" s="121" t="s">
        <v>3</v>
      </c>
      <c r="Q17" s="121" t="s">
        <v>3</v>
      </c>
      <c r="R17" s="121" t="s">
        <v>3</v>
      </c>
      <c r="S17" s="121" t="s">
        <v>3</v>
      </c>
    </row>
    <row r="18" spans="1:19" ht="21" customHeight="1" x14ac:dyDescent="0.2">
      <c r="A18" s="155" t="s">
        <v>92</v>
      </c>
      <c r="B18" s="155"/>
      <c r="C18" s="155"/>
      <c r="D18" s="185"/>
      <c r="E18" s="121">
        <v>14</v>
      </c>
      <c r="F18" s="137">
        <v>8</v>
      </c>
      <c r="G18" s="121">
        <v>6</v>
      </c>
      <c r="H18" s="121">
        <v>1</v>
      </c>
      <c r="I18" s="137">
        <v>1</v>
      </c>
      <c r="J18" s="121" t="s">
        <v>223</v>
      </c>
      <c r="K18" s="121">
        <v>5</v>
      </c>
      <c r="L18" s="137">
        <v>4</v>
      </c>
      <c r="M18" s="121">
        <v>1</v>
      </c>
      <c r="N18" s="121">
        <v>3</v>
      </c>
      <c r="O18" s="137">
        <v>2</v>
      </c>
      <c r="P18" s="121">
        <v>1</v>
      </c>
      <c r="Q18" s="121" t="s">
        <v>3</v>
      </c>
      <c r="R18" s="121" t="s">
        <v>3</v>
      </c>
      <c r="S18" s="121" t="s">
        <v>3</v>
      </c>
    </row>
    <row r="19" spans="1:19" ht="21" customHeight="1" x14ac:dyDescent="0.2">
      <c r="A19" s="155" t="s">
        <v>13</v>
      </c>
      <c r="B19" s="155"/>
      <c r="C19" s="155"/>
      <c r="D19" s="185"/>
      <c r="E19" s="121">
        <v>8</v>
      </c>
      <c r="F19" s="137">
        <v>5</v>
      </c>
      <c r="G19" s="121">
        <v>3</v>
      </c>
      <c r="H19" s="121">
        <v>7</v>
      </c>
      <c r="I19" s="137">
        <v>3</v>
      </c>
      <c r="J19" s="121">
        <v>4</v>
      </c>
      <c r="K19" s="121">
        <v>10</v>
      </c>
      <c r="L19" s="137">
        <v>4</v>
      </c>
      <c r="M19" s="121">
        <v>6</v>
      </c>
      <c r="N19" s="121">
        <v>8</v>
      </c>
      <c r="O19" s="137">
        <v>4</v>
      </c>
      <c r="P19" s="121">
        <v>4</v>
      </c>
      <c r="Q19" s="142">
        <v>16</v>
      </c>
      <c r="R19" s="2">
        <v>6</v>
      </c>
      <c r="S19" s="142">
        <v>10</v>
      </c>
    </row>
    <row r="20" spans="1:19" ht="21" customHeight="1" x14ac:dyDescent="0.2">
      <c r="A20" s="155" t="s">
        <v>190</v>
      </c>
      <c r="B20" s="155"/>
      <c r="C20" s="155"/>
      <c r="D20" s="185"/>
      <c r="E20" s="121" t="s">
        <v>3</v>
      </c>
      <c r="F20" s="121" t="s">
        <v>3</v>
      </c>
      <c r="G20" s="121" t="s">
        <v>3</v>
      </c>
      <c r="H20" s="121" t="s">
        <v>3</v>
      </c>
      <c r="I20" s="121" t="s">
        <v>3</v>
      </c>
      <c r="J20" s="121" t="s">
        <v>3</v>
      </c>
      <c r="K20" s="121">
        <v>1</v>
      </c>
      <c r="L20" s="121" t="s">
        <v>3</v>
      </c>
      <c r="M20" s="121">
        <v>1</v>
      </c>
      <c r="N20" s="121" t="s">
        <v>3</v>
      </c>
      <c r="O20" s="121" t="s">
        <v>3</v>
      </c>
      <c r="P20" s="121" t="s">
        <v>3</v>
      </c>
      <c r="Q20" s="121" t="s">
        <v>3</v>
      </c>
      <c r="R20" s="121" t="s">
        <v>3</v>
      </c>
      <c r="S20" s="121" t="s">
        <v>3</v>
      </c>
    </row>
    <row r="21" spans="1:19" ht="21" customHeight="1" x14ac:dyDescent="0.2">
      <c r="A21" s="258" t="s">
        <v>93</v>
      </c>
      <c r="B21" s="258"/>
      <c r="C21" s="258"/>
      <c r="D21" s="259"/>
      <c r="E21" s="121"/>
      <c r="F21" s="137"/>
      <c r="G21" s="137"/>
      <c r="H21" s="121"/>
      <c r="I21" s="137"/>
      <c r="J21" s="137"/>
      <c r="K21" s="121"/>
      <c r="L21" s="137"/>
      <c r="M21" s="137"/>
      <c r="N21" s="121"/>
      <c r="O21" s="137"/>
      <c r="P21" s="137"/>
      <c r="Q21" s="142"/>
      <c r="R21" s="2"/>
      <c r="S21" s="2"/>
    </row>
    <row r="22" spans="1:19" ht="21" customHeight="1" x14ac:dyDescent="0.2">
      <c r="A22" s="155" t="s">
        <v>139</v>
      </c>
      <c r="B22" s="155"/>
      <c r="C22" s="155"/>
      <c r="D22" s="185"/>
      <c r="E22" s="121">
        <v>21</v>
      </c>
      <c r="F22" s="121">
        <v>12</v>
      </c>
      <c r="G22" s="121">
        <v>9</v>
      </c>
      <c r="H22" s="121">
        <v>24</v>
      </c>
      <c r="I22" s="121">
        <v>17</v>
      </c>
      <c r="J22" s="121">
        <v>7</v>
      </c>
      <c r="K22" s="121">
        <v>23</v>
      </c>
      <c r="L22" s="121">
        <v>15</v>
      </c>
      <c r="M22" s="121">
        <v>8</v>
      </c>
      <c r="N22" s="121">
        <v>15</v>
      </c>
      <c r="O22" s="121">
        <v>10</v>
      </c>
      <c r="P22" s="121">
        <v>5</v>
      </c>
      <c r="Q22" s="142">
        <v>16</v>
      </c>
      <c r="R22" s="142">
        <v>8</v>
      </c>
      <c r="S22" s="142">
        <v>8</v>
      </c>
    </row>
    <row r="23" spans="1:19" ht="21" customHeight="1" x14ac:dyDescent="0.2">
      <c r="A23" s="123"/>
      <c r="B23" s="123"/>
      <c r="C23" s="123"/>
      <c r="D23" s="125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42"/>
      <c r="R23" s="142"/>
      <c r="S23" s="142"/>
    </row>
    <row r="24" spans="1:19" ht="15" customHeight="1" x14ac:dyDescent="0.2">
      <c r="A24" s="140"/>
      <c r="B24" s="140"/>
      <c r="C24" s="140"/>
      <c r="D24" s="3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</sheetData>
  <mergeCells count="19">
    <mergeCell ref="A21:D21"/>
    <mergeCell ref="A22:D22"/>
    <mergeCell ref="A12:D12"/>
    <mergeCell ref="A14:D14"/>
    <mergeCell ref="A17:D17"/>
    <mergeCell ref="A18:D18"/>
    <mergeCell ref="A19:D19"/>
    <mergeCell ref="A20:D20"/>
    <mergeCell ref="A15:D15"/>
    <mergeCell ref="A16:D16"/>
    <mergeCell ref="A1:S1"/>
    <mergeCell ref="A4:S4"/>
    <mergeCell ref="A6:S6"/>
    <mergeCell ref="A9:D10"/>
    <mergeCell ref="N9:P9"/>
    <mergeCell ref="E9:G9"/>
    <mergeCell ref="H9:J9"/>
    <mergeCell ref="K9:M9"/>
    <mergeCell ref="Q9:S9"/>
  </mergeCells>
  <phoneticPr fontId="8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A45"/>
  <sheetViews>
    <sheetView zoomScale="98" zoomScaleNormal="98" workbookViewId="0">
      <selection sqref="A1:AU1"/>
    </sheetView>
  </sheetViews>
  <sheetFormatPr defaultColWidth="2" defaultRowHeight="18" customHeight="1" x14ac:dyDescent="0.2"/>
  <cols>
    <col min="1" max="31" width="2" style="136"/>
    <col min="32" max="33" width="2" style="136" customWidth="1"/>
    <col min="34" max="39" width="2" style="136"/>
    <col min="40" max="40" width="2" style="136" customWidth="1"/>
    <col min="41" max="43" width="2" style="136"/>
    <col min="44" max="44" width="2.26953125" style="136" customWidth="1"/>
    <col min="45" max="52" width="2" style="136"/>
    <col min="53" max="53" width="3.36328125" style="136" bestFit="1" customWidth="1"/>
    <col min="54" max="16384" width="2" style="136"/>
  </cols>
  <sheetData>
    <row r="1" spans="1:53" ht="18" customHeight="1" x14ac:dyDescent="0.2">
      <c r="A1" s="161" t="s">
        <v>246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</row>
    <row r="4" spans="1:53" ht="18" customHeight="1" x14ac:dyDescent="0.2">
      <c r="A4" s="165" t="s">
        <v>94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</row>
    <row r="7" spans="1:53" ht="2.25" customHeigh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</row>
    <row r="8" spans="1:53" ht="18" customHeight="1" x14ac:dyDescent="0.2">
      <c r="A8" s="243" t="s">
        <v>91</v>
      </c>
      <c r="B8" s="275"/>
      <c r="C8" s="275"/>
      <c r="D8" s="275"/>
      <c r="E8" s="275"/>
      <c r="F8" s="275"/>
      <c r="G8" s="276"/>
      <c r="H8" s="270" t="s">
        <v>217</v>
      </c>
      <c r="I8" s="270"/>
      <c r="J8" s="271"/>
      <c r="K8" s="271"/>
      <c r="L8" s="271"/>
      <c r="M8" s="270" t="s">
        <v>218</v>
      </c>
      <c r="N8" s="270"/>
      <c r="O8" s="271"/>
      <c r="P8" s="271"/>
      <c r="Q8" s="271"/>
      <c r="R8" s="270" t="s">
        <v>225</v>
      </c>
      <c r="S8" s="270"/>
      <c r="T8" s="271"/>
      <c r="U8" s="271"/>
      <c r="V8" s="271"/>
      <c r="W8" s="270" t="s">
        <v>234</v>
      </c>
      <c r="X8" s="270"/>
      <c r="Y8" s="271"/>
      <c r="Z8" s="271"/>
      <c r="AA8" s="271"/>
      <c r="AB8" s="268" t="s">
        <v>264</v>
      </c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83"/>
      <c r="AS8" s="283"/>
      <c r="AT8" s="283"/>
      <c r="AU8" s="283"/>
    </row>
    <row r="9" spans="1:53" ht="18" customHeight="1" x14ac:dyDescent="0.2">
      <c r="A9" s="277"/>
      <c r="B9" s="277"/>
      <c r="C9" s="277"/>
      <c r="D9" s="277"/>
      <c r="E9" s="277"/>
      <c r="F9" s="277"/>
      <c r="G9" s="278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84" t="s">
        <v>20</v>
      </c>
      <c r="AC9" s="288"/>
      <c r="AD9" s="285"/>
      <c r="AE9" s="289"/>
      <c r="AF9" s="268" t="s">
        <v>95</v>
      </c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8" t="s">
        <v>96</v>
      </c>
      <c r="AS9" s="283"/>
      <c r="AT9" s="283"/>
      <c r="AU9" s="283"/>
    </row>
    <row r="10" spans="1:53" ht="8.25" customHeight="1" x14ac:dyDescent="0.2">
      <c r="A10" s="277"/>
      <c r="B10" s="277"/>
      <c r="C10" s="277"/>
      <c r="D10" s="277"/>
      <c r="E10" s="277"/>
      <c r="F10" s="277"/>
      <c r="G10" s="278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90"/>
      <c r="AC10" s="291"/>
      <c r="AD10" s="292"/>
      <c r="AE10" s="293"/>
      <c r="AF10" s="284" t="s">
        <v>20</v>
      </c>
      <c r="AG10" s="285"/>
      <c r="AH10" s="285"/>
      <c r="AI10" s="285"/>
      <c r="AJ10" s="269"/>
      <c r="AK10" s="283"/>
      <c r="AL10" s="283"/>
      <c r="AM10" s="283"/>
      <c r="AN10" s="283"/>
      <c r="AO10" s="283"/>
      <c r="AP10" s="283"/>
      <c r="AQ10" s="283"/>
      <c r="AR10" s="284" t="s">
        <v>62</v>
      </c>
      <c r="AS10" s="285"/>
      <c r="AT10" s="285"/>
      <c r="AU10" s="285"/>
    </row>
    <row r="11" spans="1:53" ht="18" customHeight="1" x14ac:dyDescent="0.2">
      <c r="A11" s="251"/>
      <c r="B11" s="251"/>
      <c r="C11" s="251"/>
      <c r="D11" s="251"/>
      <c r="E11" s="251"/>
      <c r="F11" s="251"/>
      <c r="G11" s="252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86"/>
      <c r="AC11" s="287"/>
      <c r="AD11" s="287"/>
      <c r="AE11" s="294"/>
      <c r="AF11" s="286"/>
      <c r="AG11" s="287"/>
      <c r="AH11" s="287"/>
      <c r="AI11" s="287"/>
      <c r="AJ11" s="268" t="s">
        <v>62</v>
      </c>
      <c r="AK11" s="269"/>
      <c r="AL11" s="269"/>
      <c r="AM11" s="274"/>
      <c r="AN11" s="268" t="s">
        <v>63</v>
      </c>
      <c r="AO11" s="269"/>
      <c r="AP11" s="269"/>
      <c r="AQ11" s="274"/>
      <c r="AR11" s="286"/>
      <c r="AS11" s="287"/>
      <c r="AT11" s="287"/>
      <c r="AU11" s="287"/>
    </row>
    <row r="12" spans="1:53" ht="9" customHeight="1" x14ac:dyDescent="0.2">
      <c r="A12" s="32"/>
      <c r="B12" s="32"/>
      <c r="C12" s="32"/>
      <c r="D12" s="32"/>
      <c r="E12" s="32"/>
      <c r="F12" s="32"/>
      <c r="G12" s="44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53" s="9" customFormat="1" ht="16.5" customHeight="1" x14ac:dyDescent="0.2">
      <c r="A13" s="155" t="s">
        <v>50</v>
      </c>
      <c r="B13" s="155"/>
      <c r="C13" s="155"/>
      <c r="D13" s="155"/>
      <c r="E13" s="155"/>
      <c r="F13" s="155"/>
      <c r="G13" s="185"/>
      <c r="H13" s="279">
        <v>8</v>
      </c>
      <c r="I13" s="279"/>
      <c r="J13" s="279"/>
      <c r="K13" s="280"/>
      <c r="L13" s="279"/>
      <c r="M13" s="279">
        <v>8</v>
      </c>
      <c r="N13" s="279"/>
      <c r="O13" s="279"/>
      <c r="P13" s="280"/>
      <c r="Q13" s="279"/>
      <c r="R13" s="279">
        <v>8</v>
      </c>
      <c r="S13" s="279"/>
      <c r="T13" s="279"/>
      <c r="U13" s="280"/>
      <c r="V13" s="279"/>
      <c r="W13" s="279">
        <v>8</v>
      </c>
      <c r="X13" s="279"/>
      <c r="Y13" s="279"/>
      <c r="Z13" s="280"/>
      <c r="AA13" s="279"/>
      <c r="AB13" s="393">
        <v>8</v>
      </c>
      <c r="AC13" s="393"/>
      <c r="AD13" s="393"/>
      <c r="AE13" s="280"/>
      <c r="AF13" s="393">
        <v>5</v>
      </c>
      <c r="AG13" s="393"/>
      <c r="AH13" s="393"/>
      <c r="AI13" s="280"/>
      <c r="AJ13" s="393">
        <v>5</v>
      </c>
      <c r="AK13" s="393"/>
      <c r="AL13" s="393"/>
      <c r="AM13" s="280"/>
      <c r="AN13" s="393">
        <v>2</v>
      </c>
      <c r="AO13" s="393"/>
      <c r="AP13" s="393"/>
      <c r="AQ13" s="280"/>
      <c r="AR13" s="393">
        <v>3</v>
      </c>
      <c r="AS13" s="393"/>
      <c r="AT13" s="393"/>
      <c r="AU13" s="280"/>
      <c r="AV13" s="16"/>
      <c r="BA13" s="1"/>
    </row>
    <row r="14" spans="1:53" ht="16.5" customHeight="1" x14ac:dyDescent="0.2">
      <c r="A14" s="123"/>
      <c r="B14" s="123"/>
      <c r="C14" s="123"/>
      <c r="D14" s="123"/>
      <c r="E14" s="123"/>
      <c r="F14" s="123"/>
      <c r="G14" s="125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28"/>
      <c r="AC14" s="28"/>
      <c r="AD14" s="28"/>
      <c r="AE14" s="28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6"/>
      <c r="BA14" s="1"/>
    </row>
    <row r="15" spans="1:53" s="9" customFormat="1" ht="15" customHeight="1" x14ac:dyDescent="0.2">
      <c r="A15" s="155" t="s">
        <v>51</v>
      </c>
      <c r="B15" s="155"/>
      <c r="C15" s="155"/>
      <c r="D15" s="155"/>
      <c r="E15" s="155"/>
      <c r="F15" s="155"/>
      <c r="G15" s="185"/>
      <c r="H15" s="209">
        <v>492</v>
      </c>
      <c r="I15" s="209"/>
      <c r="J15" s="266"/>
      <c r="K15" s="266"/>
      <c r="L15" s="266"/>
      <c r="M15" s="209">
        <v>489</v>
      </c>
      <c r="N15" s="209"/>
      <c r="O15" s="266"/>
      <c r="P15" s="266"/>
      <c r="Q15" s="266"/>
      <c r="R15" s="209">
        <v>492</v>
      </c>
      <c r="S15" s="209"/>
      <c r="T15" s="266"/>
      <c r="U15" s="266"/>
      <c r="V15" s="266"/>
      <c r="W15" s="209">
        <v>478</v>
      </c>
      <c r="X15" s="209"/>
      <c r="Y15" s="266"/>
      <c r="Z15" s="266"/>
      <c r="AA15" s="266"/>
      <c r="AB15" s="393">
        <v>478</v>
      </c>
      <c r="AC15" s="393"/>
      <c r="AD15" s="393"/>
      <c r="AE15" s="280"/>
      <c r="AF15" s="393">
        <v>268</v>
      </c>
      <c r="AG15" s="393"/>
      <c r="AH15" s="393"/>
      <c r="AI15" s="280"/>
      <c r="AJ15" s="393">
        <v>250</v>
      </c>
      <c r="AK15" s="393"/>
      <c r="AL15" s="393"/>
      <c r="AM15" s="280"/>
      <c r="AN15" s="393">
        <v>18</v>
      </c>
      <c r="AO15" s="393"/>
      <c r="AP15" s="393"/>
      <c r="AQ15" s="280"/>
      <c r="AR15" s="393">
        <v>210</v>
      </c>
      <c r="AS15" s="393"/>
      <c r="AT15" s="393"/>
      <c r="AU15" s="280"/>
      <c r="AV15" s="16"/>
      <c r="BA15" s="1"/>
    </row>
    <row r="16" spans="1:53" ht="15" customHeight="1" x14ac:dyDescent="0.2">
      <c r="A16" s="123"/>
      <c r="B16" s="123"/>
      <c r="C16" s="155" t="s">
        <v>70</v>
      </c>
      <c r="D16" s="155"/>
      <c r="E16" s="155"/>
      <c r="F16" s="155"/>
      <c r="G16" s="185"/>
      <c r="H16" s="209">
        <v>365</v>
      </c>
      <c r="I16" s="209"/>
      <c r="J16" s="266"/>
      <c r="K16" s="266"/>
      <c r="L16" s="266"/>
      <c r="M16" s="209">
        <v>359</v>
      </c>
      <c r="N16" s="209"/>
      <c r="O16" s="266"/>
      <c r="P16" s="266"/>
      <c r="Q16" s="266"/>
      <c r="R16" s="209">
        <v>362</v>
      </c>
      <c r="S16" s="209"/>
      <c r="T16" s="266"/>
      <c r="U16" s="266"/>
      <c r="V16" s="266"/>
      <c r="W16" s="209">
        <v>353</v>
      </c>
      <c r="X16" s="209"/>
      <c r="Y16" s="266"/>
      <c r="Z16" s="266"/>
      <c r="AA16" s="266"/>
      <c r="AB16" s="393">
        <v>343</v>
      </c>
      <c r="AC16" s="393"/>
      <c r="AD16" s="393"/>
      <c r="AE16" s="280"/>
      <c r="AF16" s="393">
        <v>217</v>
      </c>
      <c r="AG16" s="393"/>
      <c r="AH16" s="393"/>
      <c r="AI16" s="280"/>
      <c r="AJ16" s="393">
        <v>204</v>
      </c>
      <c r="AK16" s="393"/>
      <c r="AL16" s="393"/>
      <c r="AM16" s="280"/>
      <c r="AN16" s="393">
        <v>13</v>
      </c>
      <c r="AO16" s="393"/>
      <c r="AP16" s="393"/>
      <c r="AQ16" s="280"/>
      <c r="AR16" s="393">
        <v>126</v>
      </c>
      <c r="AS16" s="393"/>
      <c r="AT16" s="393"/>
      <c r="AU16" s="280"/>
      <c r="AV16" s="138"/>
      <c r="BA16" s="1"/>
    </row>
    <row r="17" spans="1:53" ht="15" customHeight="1" x14ac:dyDescent="0.2">
      <c r="A17" s="123"/>
      <c r="B17" s="123"/>
      <c r="C17" s="155" t="s">
        <v>55</v>
      </c>
      <c r="D17" s="155"/>
      <c r="E17" s="155"/>
      <c r="F17" s="155"/>
      <c r="G17" s="185"/>
      <c r="H17" s="209">
        <v>271</v>
      </c>
      <c r="I17" s="209"/>
      <c r="J17" s="266"/>
      <c r="K17" s="266"/>
      <c r="L17" s="266"/>
      <c r="M17" s="209">
        <v>274</v>
      </c>
      <c r="N17" s="209"/>
      <c r="O17" s="266"/>
      <c r="P17" s="266"/>
      <c r="Q17" s="266"/>
      <c r="R17" s="209">
        <v>277</v>
      </c>
      <c r="S17" s="209"/>
      <c r="T17" s="266"/>
      <c r="U17" s="266"/>
      <c r="V17" s="266"/>
      <c r="W17" s="209">
        <v>264</v>
      </c>
      <c r="X17" s="209"/>
      <c r="Y17" s="266"/>
      <c r="Z17" s="266"/>
      <c r="AA17" s="266"/>
      <c r="AB17" s="281">
        <v>256</v>
      </c>
      <c r="AC17" s="281"/>
      <c r="AD17" s="281"/>
      <c r="AE17" s="394"/>
      <c r="AF17" s="281">
        <v>160</v>
      </c>
      <c r="AG17" s="281"/>
      <c r="AH17" s="281"/>
      <c r="AI17" s="394"/>
      <c r="AJ17" s="281">
        <v>149</v>
      </c>
      <c r="AK17" s="281"/>
      <c r="AL17" s="281"/>
      <c r="AM17" s="394"/>
      <c r="AN17" s="281">
        <v>11</v>
      </c>
      <c r="AO17" s="281"/>
      <c r="AP17" s="281"/>
      <c r="AQ17" s="394"/>
      <c r="AR17" s="281">
        <v>96</v>
      </c>
      <c r="AS17" s="281"/>
      <c r="AT17" s="281"/>
      <c r="AU17" s="394"/>
      <c r="AV17" s="138"/>
      <c r="BA17" s="1"/>
    </row>
    <row r="18" spans="1:53" ht="15" customHeight="1" x14ac:dyDescent="0.2">
      <c r="A18" s="123"/>
      <c r="B18" s="123"/>
      <c r="C18" s="155" t="s">
        <v>56</v>
      </c>
      <c r="D18" s="155"/>
      <c r="E18" s="155"/>
      <c r="F18" s="155"/>
      <c r="G18" s="185"/>
      <c r="H18" s="209">
        <v>94</v>
      </c>
      <c r="I18" s="209"/>
      <c r="J18" s="266"/>
      <c r="K18" s="266"/>
      <c r="L18" s="266"/>
      <c r="M18" s="209">
        <v>85</v>
      </c>
      <c r="N18" s="209"/>
      <c r="O18" s="266"/>
      <c r="P18" s="266"/>
      <c r="Q18" s="266"/>
      <c r="R18" s="209">
        <v>85</v>
      </c>
      <c r="S18" s="209"/>
      <c r="T18" s="266"/>
      <c r="U18" s="266"/>
      <c r="V18" s="266"/>
      <c r="W18" s="209">
        <v>89</v>
      </c>
      <c r="X18" s="209"/>
      <c r="Y18" s="266"/>
      <c r="Z18" s="266"/>
      <c r="AA18" s="266"/>
      <c r="AB18" s="281">
        <v>87</v>
      </c>
      <c r="AC18" s="281"/>
      <c r="AD18" s="281"/>
      <c r="AE18" s="394"/>
      <c r="AF18" s="281">
        <v>57</v>
      </c>
      <c r="AG18" s="281"/>
      <c r="AH18" s="281"/>
      <c r="AI18" s="394"/>
      <c r="AJ18" s="281">
        <v>55</v>
      </c>
      <c r="AK18" s="281"/>
      <c r="AL18" s="281"/>
      <c r="AM18" s="394"/>
      <c r="AN18" s="281">
        <v>2</v>
      </c>
      <c r="AO18" s="281"/>
      <c r="AP18" s="281"/>
      <c r="AQ18" s="394"/>
      <c r="AR18" s="281">
        <v>30</v>
      </c>
      <c r="AS18" s="281"/>
      <c r="AT18" s="281"/>
      <c r="AU18" s="394"/>
      <c r="AV18" s="138"/>
      <c r="BA18" s="1"/>
    </row>
    <row r="19" spans="1:53" ht="15" customHeight="1" x14ac:dyDescent="0.2">
      <c r="A19" s="123"/>
      <c r="B19" s="123"/>
      <c r="C19" s="155" t="s">
        <v>53</v>
      </c>
      <c r="D19" s="155"/>
      <c r="E19" s="155"/>
      <c r="F19" s="155"/>
      <c r="G19" s="185"/>
      <c r="H19" s="209">
        <v>127</v>
      </c>
      <c r="I19" s="209"/>
      <c r="J19" s="266"/>
      <c r="K19" s="266"/>
      <c r="L19" s="266"/>
      <c r="M19" s="209">
        <v>130</v>
      </c>
      <c r="N19" s="209"/>
      <c r="O19" s="266"/>
      <c r="P19" s="266"/>
      <c r="Q19" s="266"/>
      <c r="R19" s="209">
        <v>130</v>
      </c>
      <c r="S19" s="209"/>
      <c r="T19" s="266"/>
      <c r="U19" s="266"/>
      <c r="V19" s="266"/>
      <c r="W19" s="209">
        <v>125</v>
      </c>
      <c r="X19" s="209"/>
      <c r="Y19" s="266"/>
      <c r="Z19" s="266"/>
      <c r="AA19" s="266"/>
      <c r="AB19" s="393">
        <v>135</v>
      </c>
      <c r="AC19" s="393"/>
      <c r="AD19" s="393"/>
      <c r="AE19" s="280"/>
      <c r="AF19" s="393">
        <v>51</v>
      </c>
      <c r="AG19" s="393"/>
      <c r="AH19" s="393"/>
      <c r="AI19" s="280"/>
      <c r="AJ19" s="393">
        <v>46</v>
      </c>
      <c r="AK19" s="393"/>
      <c r="AL19" s="393"/>
      <c r="AM19" s="280"/>
      <c r="AN19" s="393">
        <v>5</v>
      </c>
      <c r="AO19" s="393"/>
      <c r="AP19" s="393"/>
      <c r="AQ19" s="280"/>
      <c r="AR19" s="393">
        <v>84</v>
      </c>
      <c r="AS19" s="393"/>
      <c r="AT19" s="393"/>
      <c r="AU19" s="280"/>
      <c r="AV19" s="138"/>
      <c r="BA19" s="1"/>
    </row>
    <row r="20" spans="1:53" ht="16.5" customHeight="1" x14ac:dyDescent="0.2">
      <c r="A20" s="123"/>
      <c r="B20" s="123"/>
      <c r="C20" s="123"/>
      <c r="D20" s="123"/>
      <c r="E20" s="123"/>
      <c r="F20" s="123"/>
      <c r="G20" s="125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2"/>
      <c r="AC20" s="2"/>
      <c r="AD20" s="2"/>
      <c r="AE20" s="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38"/>
      <c r="BA20" s="1"/>
    </row>
    <row r="21" spans="1:53" s="9" customFormat="1" ht="15" customHeight="1" x14ac:dyDescent="0.2">
      <c r="A21" s="155" t="s">
        <v>203</v>
      </c>
      <c r="B21" s="155"/>
      <c r="C21" s="155"/>
      <c r="D21" s="155"/>
      <c r="E21" s="155"/>
      <c r="F21" s="155"/>
      <c r="G21" s="185"/>
      <c r="H21" s="209">
        <v>60</v>
      </c>
      <c r="I21" s="209"/>
      <c r="J21" s="266"/>
      <c r="K21" s="266"/>
      <c r="L21" s="266"/>
      <c r="M21" s="209">
        <v>59</v>
      </c>
      <c r="N21" s="209"/>
      <c r="O21" s="266"/>
      <c r="P21" s="266"/>
      <c r="Q21" s="266"/>
      <c r="R21" s="209">
        <v>64</v>
      </c>
      <c r="S21" s="209"/>
      <c r="T21" s="266"/>
      <c r="U21" s="266"/>
      <c r="V21" s="266"/>
      <c r="W21" s="209">
        <v>65</v>
      </c>
      <c r="X21" s="209"/>
      <c r="Y21" s="266"/>
      <c r="Z21" s="266"/>
      <c r="AA21" s="266"/>
      <c r="AB21" s="393">
        <v>57</v>
      </c>
      <c r="AC21" s="393"/>
      <c r="AD21" s="393"/>
      <c r="AE21" s="280"/>
      <c r="AF21" s="393">
        <v>42</v>
      </c>
      <c r="AG21" s="393"/>
      <c r="AH21" s="393"/>
      <c r="AI21" s="280"/>
      <c r="AJ21" s="393">
        <v>41</v>
      </c>
      <c r="AK21" s="393"/>
      <c r="AL21" s="393"/>
      <c r="AM21" s="280"/>
      <c r="AN21" s="393">
        <v>1</v>
      </c>
      <c r="AO21" s="393"/>
      <c r="AP21" s="393"/>
      <c r="AQ21" s="280"/>
      <c r="AR21" s="393">
        <v>15</v>
      </c>
      <c r="AS21" s="393"/>
      <c r="AT21" s="393"/>
      <c r="AU21" s="280"/>
      <c r="AV21" s="6"/>
      <c r="BA21" s="1"/>
    </row>
    <row r="22" spans="1:53" ht="15" customHeight="1" x14ac:dyDescent="0.2">
      <c r="A22" s="123"/>
      <c r="B22" s="155" t="s">
        <v>98</v>
      </c>
      <c r="C22" s="155"/>
      <c r="D22" s="155"/>
      <c r="E22" s="155"/>
      <c r="F22" s="155"/>
      <c r="G22" s="185"/>
      <c r="H22" s="209">
        <v>33</v>
      </c>
      <c r="I22" s="209"/>
      <c r="J22" s="266"/>
      <c r="K22" s="266"/>
      <c r="L22" s="266"/>
      <c r="M22" s="209">
        <v>35</v>
      </c>
      <c r="N22" s="209"/>
      <c r="O22" s="266"/>
      <c r="P22" s="266"/>
      <c r="Q22" s="266"/>
      <c r="R22" s="209">
        <v>34</v>
      </c>
      <c r="S22" s="209"/>
      <c r="T22" s="266"/>
      <c r="U22" s="266"/>
      <c r="V22" s="266"/>
      <c r="W22" s="209">
        <v>35</v>
      </c>
      <c r="X22" s="209"/>
      <c r="Y22" s="266"/>
      <c r="Z22" s="266"/>
      <c r="AA22" s="266"/>
      <c r="AB22" s="393">
        <v>32</v>
      </c>
      <c r="AC22" s="393"/>
      <c r="AD22" s="393"/>
      <c r="AE22" s="280"/>
      <c r="AF22" s="393">
        <v>18</v>
      </c>
      <c r="AG22" s="393"/>
      <c r="AH22" s="393"/>
      <c r="AI22" s="280"/>
      <c r="AJ22" s="393">
        <v>18</v>
      </c>
      <c r="AK22" s="393"/>
      <c r="AL22" s="393"/>
      <c r="AM22" s="280"/>
      <c r="AN22" s="393">
        <v>0</v>
      </c>
      <c r="AO22" s="393"/>
      <c r="AP22" s="393"/>
      <c r="AQ22" s="280"/>
      <c r="AR22" s="393">
        <v>14</v>
      </c>
      <c r="AS22" s="393"/>
      <c r="AT22" s="393"/>
      <c r="AU22" s="280"/>
      <c r="AV22" s="138"/>
      <c r="BA22" s="1"/>
    </row>
    <row r="23" spans="1:53" ht="16.5" customHeight="1" x14ac:dyDescent="0.2">
      <c r="A23" s="123"/>
      <c r="B23" s="123"/>
      <c r="C23" s="123"/>
      <c r="D23" s="123"/>
      <c r="E23" s="123"/>
      <c r="F23" s="123"/>
      <c r="G23" s="125"/>
      <c r="H23" s="121"/>
      <c r="I23" s="121"/>
      <c r="J23" s="121"/>
      <c r="K23" s="137"/>
      <c r="L23" s="121"/>
      <c r="M23" s="121"/>
      <c r="N23" s="121"/>
      <c r="O23" s="121"/>
      <c r="P23" s="137"/>
      <c r="Q23" s="121"/>
      <c r="R23" s="121"/>
      <c r="S23" s="121"/>
      <c r="T23" s="121"/>
      <c r="U23" s="137"/>
      <c r="V23" s="121"/>
      <c r="W23" s="121"/>
      <c r="X23" s="121"/>
      <c r="Y23" s="121"/>
      <c r="Z23" s="137"/>
      <c r="AA23" s="121"/>
      <c r="AB23" s="393"/>
      <c r="AC23" s="393"/>
      <c r="AD23" s="393"/>
      <c r="AE23" s="280"/>
      <c r="AF23" s="393"/>
      <c r="AG23" s="393"/>
      <c r="AH23" s="393"/>
      <c r="AI23" s="280"/>
      <c r="AJ23" s="393"/>
      <c r="AK23" s="393"/>
      <c r="AL23" s="393"/>
      <c r="AM23" s="280"/>
      <c r="AN23" s="393"/>
      <c r="AO23" s="393"/>
      <c r="AP23" s="393"/>
      <c r="AQ23" s="280"/>
      <c r="AR23" s="393"/>
      <c r="AS23" s="393"/>
      <c r="AT23" s="393"/>
      <c r="AU23" s="280"/>
      <c r="AV23" s="138"/>
      <c r="BA23" s="1"/>
    </row>
    <row r="24" spans="1:53" s="153" customFormat="1" ht="15" customHeight="1" x14ac:dyDescent="0.2">
      <c r="A24" s="155" t="s">
        <v>99</v>
      </c>
      <c r="B24" s="155"/>
      <c r="C24" s="155"/>
      <c r="D24" s="155"/>
      <c r="E24" s="155"/>
      <c r="F24" s="155"/>
      <c r="G24" s="185"/>
      <c r="H24" s="154">
        <v>4403</v>
      </c>
      <c r="I24" s="154"/>
      <c r="J24" s="267"/>
      <c r="K24" s="267"/>
      <c r="L24" s="267"/>
      <c r="M24" s="154">
        <v>4270</v>
      </c>
      <c r="N24" s="154"/>
      <c r="O24" s="267"/>
      <c r="P24" s="267"/>
      <c r="Q24" s="267"/>
      <c r="R24" s="154">
        <v>4144</v>
      </c>
      <c r="S24" s="154"/>
      <c r="T24" s="267"/>
      <c r="U24" s="267"/>
      <c r="V24" s="267"/>
      <c r="W24" s="154">
        <v>4118</v>
      </c>
      <c r="X24" s="154"/>
      <c r="Y24" s="267"/>
      <c r="Z24" s="267"/>
      <c r="AA24" s="267"/>
      <c r="AB24" s="393">
        <v>3943</v>
      </c>
      <c r="AC24" s="393"/>
      <c r="AD24" s="393"/>
      <c r="AE24" s="280"/>
      <c r="AF24" s="393">
        <v>2160</v>
      </c>
      <c r="AG24" s="393"/>
      <c r="AH24" s="393"/>
      <c r="AI24" s="280"/>
      <c r="AJ24" s="393">
        <v>2101</v>
      </c>
      <c r="AK24" s="393"/>
      <c r="AL24" s="393"/>
      <c r="AM24" s="280"/>
      <c r="AN24" s="393">
        <v>59</v>
      </c>
      <c r="AO24" s="393"/>
      <c r="AP24" s="393"/>
      <c r="AQ24" s="280"/>
      <c r="AR24" s="393">
        <v>1783</v>
      </c>
      <c r="AS24" s="393"/>
      <c r="AT24" s="393"/>
      <c r="AU24" s="280"/>
      <c r="AV24" s="16"/>
      <c r="BA24" s="1"/>
    </row>
    <row r="25" spans="1:53" ht="15" customHeight="1" x14ac:dyDescent="0.2">
      <c r="A25" s="123"/>
      <c r="B25" s="155" t="s">
        <v>55</v>
      </c>
      <c r="C25" s="155"/>
      <c r="D25" s="155"/>
      <c r="E25" s="155"/>
      <c r="F25" s="155"/>
      <c r="G25" s="185"/>
      <c r="H25" s="154">
        <v>2195</v>
      </c>
      <c r="I25" s="154"/>
      <c r="J25" s="267"/>
      <c r="K25" s="267"/>
      <c r="L25" s="267"/>
      <c r="M25" s="154">
        <v>2151</v>
      </c>
      <c r="N25" s="154"/>
      <c r="O25" s="267"/>
      <c r="P25" s="267"/>
      <c r="Q25" s="267"/>
      <c r="R25" s="154">
        <v>2127</v>
      </c>
      <c r="S25" s="154"/>
      <c r="T25" s="267"/>
      <c r="U25" s="267"/>
      <c r="V25" s="267"/>
      <c r="W25" s="154">
        <v>2128</v>
      </c>
      <c r="X25" s="154"/>
      <c r="Y25" s="267"/>
      <c r="Z25" s="267"/>
      <c r="AA25" s="267"/>
      <c r="AB25" s="393">
        <v>2047</v>
      </c>
      <c r="AC25" s="393"/>
      <c r="AD25" s="393"/>
      <c r="AE25" s="280"/>
      <c r="AF25" s="393">
        <v>1122</v>
      </c>
      <c r="AG25" s="393"/>
      <c r="AH25" s="393"/>
      <c r="AI25" s="280"/>
      <c r="AJ25" s="393">
        <v>1088</v>
      </c>
      <c r="AK25" s="393"/>
      <c r="AL25" s="393"/>
      <c r="AM25" s="280"/>
      <c r="AN25" s="393">
        <v>34</v>
      </c>
      <c r="AO25" s="393"/>
      <c r="AP25" s="393"/>
      <c r="AQ25" s="280"/>
      <c r="AR25" s="393">
        <v>925</v>
      </c>
      <c r="AS25" s="393"/>
      <c r="AT25" s="393"/>
      <c r="AU25" s="280"/>
      <c r="AV25" s="138"/>
      <c r="BA25" s="1"/>
    </row>
    <row r="26" spans="1:53" ht="15" customHeight="1" x14ac:dyDescent="0.2">
      <c r="A26" s="123"/>
      <c r="B26" s="155" t="s">
        <v>56</v>
      </c>
      <c r="C26" s="155"/>
      <c r="D26" s="155"/>
      <c r="E26" s="155"/>
      <c r="F26" s="155"/>
      <c r="G26" s="185"/>
      <c r="H26" s="154">
        <v>2208</v>
      </c>
      <c r="I26" s="154"/>
      <c r="J26" s="267"/>
      <c r="K26" s="267"/>
      <c r="L26" s="267"/>
      <c r="M26" s="154">
        <v>2119</v>
      </c>
      <c r="N26" s="154"/>
      <c r="O26" s="267"/>
      <c r="P26" s="267"/>
      <c r="Q26" s="267"/>
      <c r="R26" s="154">
        <v>2017</v>
      </c>
      <c r="S26" s="154"/>
      <c r="T26" s="267"/>
      <c r="U26" s="267"/>
      <c r="V26" s="267"/>
      <c r="W26" s="154">
        <v>1990</v>
      </c>
      <c r="X26" s="154"/>
      <c r="Y26" s="267"/>
      <c r="Z26" s="267"/>
      <c r="AA26" s="267"/>
      <c r="AB26" s="393">
        <v>1896</v>
      </c>
      <c r="AC26" s="393"/>
      <c r="AD26" s="393"/>
      <c r="AE26" s="280"/>
      <c r="AF26" s="393">
        <v>1038</v>
      </c>
      <c r="AG26" s="393"/>
      <c r="AH26" s="393"/>
      <c r="AI26" s="280"/>
      <c r="AJ26" s="393">
        <v>1013</v>
      </c>
      <c r="AK26" s="393"/>
      <c r="AL26" s="393"/>
      <c r="AM26" s="280"/>
      <c r="AN26" s="393">
        <v>25</v>
      </c>
      <c r="AO26" s="393"/>
      <c r="AP26" s="393"/>
      <c r="AQ26" s="280"/>
      <c r="AR26" s="393">
        <v>858</v>
      </c>
      <c r="AS26" s="393"/>
      <c r="AT26" s="393"/>
      <c r="AU26" s="280"/>
      <c r="AV26" s="138"/>
      <c r="BA26" s="1"/>
    </row>
    <row r="27" spans="1:53" ht="15" customHeight="1" x14ac:dyDescent="0.2">
      <c r="A27" s="123"/>
      <c r="B27" s="155" t="s">
        <v>100</v>
      </c>
      <c r="C27" s="155"/>
      <c r="D27" s="155"/>
      <c r="E27" s="155"/>
      <c r="F27" s="155"/>
      <c r="G27" s="185"/>
      <c r="H27" s="154">
        <v>1419</v>
      </c>
      <c r="I27" s="154"/>
      <c r="J27" s="267"/>
      <c r="K27" s="267"/>
      <c r="L27" s="267"/>
      <c r="M27" s="154">
        <v>1428</v>
      </c>
      <c r="N27" s="154"/>
      <c r="O27" s="267"/>
      <c r="P27" s="267"/>
      <c r="Q27" s="267"/>
      <c r="R27" s="154">
        <v>1389</v>
      </c>
      <c r="S27" s="154"/>
      <c r="T27" s="267"/>
      <c r="U27" s="267"/>
      <c r="V27" s="267"/>
      <c r="W27" s="154">
        <v>1377</v>
      </c>
      <c r="X27" s="154"/>
      <c r="Y27" s="267"/>
      <c r="Z27" s="267"/>
      <c r="AA27" s="267"/>
      <c r="AB27" s="281">
        <v>1294</v>
      </c>
      <c r="AC27" s="281"/>
      <c r="AD27" s="281"/>
      <c r="AE27" s="394"/>
      <c r="AF27" s="281">
        <v>680</v>
      </c>
      <c r="AG27" s="281"/>
      <c r="AH27" s="281"/>
      <c r="AI27" s="394"/>
      <c r="AJ27" s="281">
        <v>669</v>
      </c>
      <c r="AK27" s="281"/>
      <c r="AL27" s="281"/>
      <c r="AM27" s="394"/>
      <c r="AN27" s="281">
        <v>11</v>
      </c>
      <c r="AO27" s="281"/>
      <c r="AP27" s="281"/>
      <c r="AQ27" s="394"/>
      <c r="AR27" s="281">
        <v>614</v>
      </c>
      <c r="AS27" s="281"/>
      <c r="AT27" s="281"/>
      <c r="AU27" s="394"/>
      <c r="AV27" s="138"/>
      <c r="BA27" s="1"/>
    </row>
    <row r="28" spans="1:53" ht="15" customHeight="1" x14ac:dyDescent="0.2">
      <c r="A28" s="123"/>
      <c r="B28" s="155" t="s">
        <v>101</v>
      </c>
      <c r="C28" s="155"/>
      <c r="D28" s="155"/>
      <c r="E28" s="155"/>
      <c r="F28" s="155"/>
      <c r="G28" s="185"/>
      <c r="H28" s="154">
        <v>1465</v>
      </c>
      <c r="I28" s="154"/>
      <c r="J28" s="267"/>
      <c r="K28" s="267"/>
      <c r="L28" s="267"/>
      <c r="M28" s="154">
        <v>1375</v>
      </c>
      <c r="N28" s="154"/>
      <c r="O28" s="267"/>
      <c r="P28" s="267"/>
      <c r="Q28" s="267"/>
      <c r="R28" s="154">
        <v>1399</v>
      </c>
      <c r="S28" s="154"/>
      <c r="T28" s="267"/>
      <c r="U28" s="267"/>
      <c r="V28" s="267"/>
      <c r="W28" s="154">
        <v>1359</v>
      </c>
      <c r="X28" s="154"/>
      <c r="Y28" s="267"/>
      <c r="Z28" s="267"/>
      <c r="AA28" s="267"/>
      <c r="AB28" s="281">
        <v>1317</v>
      </c>
      <c r="AC28" s="281"/>
      <c r="AD28" s="281"/>
      <c r="AE28" s="394"/>
      <c r="AF28" s="281">
        <v>674</v>
      </c>
      <c r="AG28" s="281"/>
      <c r="AH28" s="281"/>
      <c r="AI28" s="394"/>
      <c r="AJ28" s="281">
        <v>664</v>
      </c>
      <c r="AK28" s="281"/>
      <c r="AL28" s="281"/>
      <c r="AM28" s="394"/>
      <c r="AN28" s="281">
        <v>10</v>
      </c>
      <c r="AO28" s="281"/>
      <c r="AP28" s="281"/>
      <c r="AQ28" s="394"/>
      <c r="AR28" s="281">
        <v>643</v>
      </c>
      <c r="AS28" s="281"/>
      <c r="AT28" s="281"/>
      <c r="AU28" s="394"/>
      <c r="AV28" s="138"/>
      <c r="BA28" s="1"/>
    </row>
    <row r="29" spans="1:53" ht="15" customHeight="1" x14ac:dyDescent="0.2">
      <c r="A29" s="123"/>
      <c r="B29" s="155" t="s">
        <v>102</v>
      </c>
      <c r="C29" s="155"/>
      <c r="D29" s="155"/>
      <c r="E29" s="155"/>
      <c r="F29" s="155"/>
      <c r="G29" s="185"/>
      <c r="H29" s="154">
        <v>1505</v>
      </c>
      <c r="I29" s="154"/>
      <c r="J29" s="267"/>
      <c r="K29" s="267"/>
      <c r="L29" s="267"/>
      <c r="M29" s="154">
        <v>1450</v>
      </c>
      <c r="N29" s="154"/>
      <c r="O29" s="267"/>
      <c r="P29" s="267"/>
      <c r="Q29" s="267"/>
      <c r="R29" s="154">
        <v>1338</v>
      </c>
      <c r="S29" s="154"/>
      <c r="T29" s="267"/>
      <c r="U29" s="267"/>
      <c r="V29" s="267"/>
      <c r="W29" s="154">
        <v>1369</v>
      </c>
      <c r="X29" s="154"/>
      <c r="Y29" s="267"/>
      <c r="Z29" s="267"/>
      <c r="AA29" s="267"/>
      <c r="AB29" s="281">
        <v>1314</v>
      </c>
      <c r="AC29" s="281"/>
      <c r="AD29" s="281"/>
      <c r="AE29" s="394"/>
      <c r="AF29" s="281">
        <v>788</v>
      </c>
      <c r="AG29" s="281"/>
      <c r="AH29" s="281"/>
      <c r="AI29" s="394"/>
      <c r="AJ29" s="281">
        <v>768</v>
      </c>
      <c r="AK29" s="281"/>
      <c r="AL29" s="281"/>
      <c r="AM29" s="394"/>
      <c r="AN29" s="281">
        <v>20</v>
      </c>
      <c r="AO29" s="281"/>
      <c r="AP29" s="281"/>
      <c r="AQ29" s="394"/>
      <c r="AR29" s="281">
        <v>526</v>
      </c>
      <c r="AS29" s="281"/>
      <c r="AT29" s="281"/>
      <c r="AU29" s="394"/>
      <c r="AV29" s="138"/>
      <c r="BA29" s="1"/>
    </row>
    <row r="30" spans="1:53" ht="15" customHeight="1" x14ac:dyDescent="0.2">
      <c r="A30" s="123"/>
      <c r="B30" s="155" t="s">
        <v>103</v>
      </c>
      <c r="C30" s="155"/>
      <c r="D30" s="155"/>
      <c r="E30" s="155"/>
      <c r="F30" s="155"/>
      <c r="G30" s="185"/>
      <c r="H30" s="154">
        <v>14</v>
      </c>
      <c r="I30" s="154"/>
      <c r="J30" s="266"/>
      <c r="K30" s="266"/>
      <c r="L30" s="266"/>
      <c r="M30" s="154">
        <v>17</v>
      </c>
      <c r="N30" s="154"/>
      <c r="O30" s="266"/>
      <c r="P30" s="266"/>
      <c r="Q30" s="266"/>
      <c r="R30" s="154">
        <v>18</v>
      </c>
      <c r="S30" s="154"/>
      <c r="T30" s="266"/>
      <c r="U30" s="266"/>
      <c r="V30" s="266"/>
      <c r="W30" s="154">
        <v>13</v>
      </c>
      <c r="X30" s="154"/>
      <c r="Y30" s="266"/>
      <c r="Z30" s="266"/>
      <c r="AA30" s="266"/>
      <c r="AB30" s="281">
        <v>18</v>
      </c>
      <c r="AC30" s="281"/>
      <c r="AD30" s="281"/>
      <c r="AE30" s="394"/>
      <c r="AF30" s="281">
        <v>18</v>
      </c>
      <c r="AG30" s="281"/>
      <c r="AH30" s="281"/>
      <c r="AI30" s="394"/>
      <c r="AJ30" s="281" t="s">
        <v>3</v>
      </c>
      <c r="AK30" s="281"/>
      <c r="AL30" s="281"/>
      <c r="AM30" s="394"/>
      <c r="AN30" s="281">
        <v>18</v>
      </c>
      <c r="AO30" s="281"/>
      <c r="AP30" s="281"/>
      <c r="AQ30" s="394"/>
      <c r="AR30" s="281" t="s">
        <v>3</v>
      </c>
      <c r="AS30" s="281"/>
      <c r="AT30" s="281"/>
      <c r="AU30" s="394"/>
      <c r="AV30" s="138"/>
      <c r="BA30" s="1"/>
    </row>
    <row r="31" spans="1:53" ht="16.5" customHeight="1" x14ac:dyDescent="0.2">
      <c r="A31" s="123"/>
      <c r="B31" s="123"/>
      <c r="C31" s="123"/>
      <c r="D31" s="123"/>
      <c r="E31" s="123"/>
      <c r="F31" s="123"/>
      <c r="G31" s="125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281"/>
      <c r="AC31" s="281"/>
      <c r="AD31" s="281"/>
      <c r="AE31" s="394"/>
      <c r="AF31" s="281"/>
      <c r="AG31" s="281"/>
      <c r="AH31" s="281"/>
      <c r="AI31" s="394"/>
      <c r="AJ31" s="281"/>
      <c r="AK31" s="281"/>
      <c r="AL31" s="281"/>
      <c r="AM31" s="394"/>
      <c r="AN31" s="281"/>
      <c r="AO31" s="281"/>
      <c r="AP31" s="281"/>
      <c r="AQ31" s="394"/>
      <c r="AR31" s="281"/>
      <c r="AS31" s="281"/>
      <c r="AT31" s="281"/>
      <c r="AU31" s="394"/>
      <c r="AV31" s="138"/>
      <c r="BA31" s="1"/>
    </row>
    <row r="32" spans="1:53" s="153" customFormat="1" ht="15" customHeight="1" x14ac:dyDescent="0.2">
      <c r="A32" s="155" t="s">
        <v>186</v>
      </c>
      <c r="B32" s="155"/>
      <c r="C32" s="155"/>
      <c r="D32" s="155"/>
      <c r="E32" s="155"/>
      <c r="F32" s="155"/>
      <c r="G32" s="185"/>
      <c r="H32" s="154">
        <v>1544</v>
      </c>
      <c r="I32" s="154"/>
      <c r="J32" s="267"/>
      <c r="K32" s="267"/>
      <c r="L32" s="267"/>
      <c r="M32" s="154">
        <v>1479</v>
      </c>
      <c r="N32" s="154"/>
      <c r="O32" s="267"/>
      <c r="P32" s="267"/>
      <c r="Q32" s="267"/>
      <c r="R32" s="154">
        <v>1436</v>
      </c>
      <c r="S32" s="154"/>
      <c r="T32" s="267"/>
      <c r="U32" s="267"/>
      <c r="V32" s="267"/>
      <c r="W32" s="154">
        <v>1333</v>
      </c>
      <c r="X32" s="154"/>
      <c r="Y32" s="267"/>
      <c r="Z32" s="267"/>
      <c r="AA32" s="267"/>
      <c r="AB32" s="281">
        <v>1355</v>
      </c>
      <c r="AC32" s="281"/>
      <c r="AD32" s="281"/>
      <c r="AE32" s="394"/>
      <c r="AF32" s="281">
        <v>755</v>
      </c>
      <c r="AG32" s="281"/>
      <c r="AH32" s="281"/>
      <c r="AI32" s="394"/>
      <c r="AJ32" s="142"/>
      <c r="AK32" s="142"/>
      <c r="AL32" s="142"/>
      <c r="AM32" s="142" t="s">
        <v>205</v>
      </c>
      <c r="AN32" s="281" t="s">
        <v>205</v>
      </c>
      <c r="AO32" s="281"/>
      <c r="AP32" s="281"/>
      <c r="AQ32" s="394"/>
      <c r="AR32" s="281">
        <v>600</v>
      </c>
      <c r="AS32" s="281"/>
      <c r="AT32" s="281"/>
      <c r="AU32" s="394"/>
      <c r="AV32" s="16"/>
      <c r="BA32" s="1"/>
    </row>
    <row r="33" spans="1:53" ht="15" customHeight="1" x14ac:dyDescent="0.2">
      <c r="A33" s="138"/>
      <c r="B33" s="181" t="s">
        <v>55</v>
      </c>
      <c r="C33" s="181"/>
      <c r="D33" s="181"/>
      <c r="E33" s="181"/>
      <c r="F33" s="181"/>
      <c r="G33" s="182"/>
      <c r="H33" s="154">
        <v>820</v>
      </c>
      <c r="I33" s="154"/>
      <c r="J33" s="266"/>
      <c r="K33" s="266"/>
      <c r="L33" s="266"/>
      <c r="M33" s="154">
        <v>739</v>
      </c>
      <c r="N33" s="154"/>
      <c r="O33" s="266"/>
      <c r="P33" s="266"/>
      <c r="Q33" s="266"/>
      <c r="R33" s="154">
        <v>718</v>
      </c>
      <c r="S33" s="154"/>
      <c r="T33" s="266"/>
      <c r="U33" s="266"/>
      <c r="V33" s="266"/>
      <c r="W33" s="154">
        <v>641</v>
      </c>
      <c r="X33" s="154"/>
      <c r="Y33" s="266"/>
      <c r="Z33" s="266"/>
      <c r="AA33" s="266"/>
      <c r="AB33" s="281">
        <v>713</v>
      </c>
      <c r="AC33" s="281"/>
      <c r="AD33" s="281"/>
      <c r="AE33" s="394"/>
      <c r="AF33" s="281">
        <v>390</v>
      </c>
      <c r="AG33" s="281"/>
      <c r="AH33" s="281"/>
      <c r="AI33" s="394"/>
      <c r="AJ33" s="142"/>
      <c r="AK33" s="142"/>
      <c r="AL33" s="142"/>
      <c r="AM33" s="142" t="s">
        <v>205</v>
      </c>
      <c r="AN33" s="281" t="s">
        <v>205</v>
      </c>
      <c r="AO33" s="281"/>
      <c r="AP33" s="281"/>
      <c r="AQ33" s="394"/>
      <c r="AR33" s="281">
        <v>323</v>
      </c>
      <c r="AS33" s="281"/>
      <c r="AT33" s="281"/>
      <c r="AU33" s="394"/>
      <c r="AV33" s="138"/>
      <c r="BA33" s="1"/>
    </row>
    <row r="34" spans="1:53" ht="15" customHeight="1" x14ac:dyDescent="0.2">
      <c r="A34" s="138"/>
      <c r="B34" s="181" t="s">
        <v>56</v>
      </c>
      <c r="C34" s="181"/>
      <c r="D34" s="181"/>
      <c r="E34" s="181"/>
      <c r="F34" s="181"/>
      <c r="G34" s="182"/>
      <c r="H34" s="154">
        <v>724</v>
      </c>
      <c r="I34" s="154"/>
      <c r="J34" s="266"/>
      <c r="K34" s="266"/>
      <c r="L34" s="266"/>
      <c r="M34" s="154">
        <v>740</v>
      </c>
      <c r="N34" s="154"/>
      <c r="O34" s="266"/>
      <c r="P34" s="266"/>
      <c r="Q34" s="266"/>
      <c r="R34" s="154">
        <v>718</v>
      </c>
      <c r="S34" s="154"/>
      <c r="T34" s="266"/>
      <c r="U34" s="266"/>
      <c r="V34" s="266"/>
      <c r="W34" s="154">
        <v>692</v>
      </c>
      <c r="X34" s="154"/>
      <c r="Y34" s="266"/>
      <c r="Z34" s="266"/>
      <c r="AA34" s="266"/>
      <c r="AB34" s="281">
        <v>642</v>
      </c>
      <c r="AC34" s="281"/>
      <c r="AD34" s="281"/>
      <c r="AE34" s="394"/>
      <c r="AF34" s="281">
        <v>365</v>
      </c>
      <c r="AG34" s="281"/>
      <c r="AH34" s="281"/>
      <c r="AI34" s="394"/>
      <c r="AJ34" s="142"/>
      <c r="AK34" s="142"/>
      <c r="AL34" s="142"/>
      <c r="AM34" s="142" t="s">
        <v>205</v>
      </c>
      <c r="AN34" s="281" t="s">
        <v>205</v>
      </c>
      <c r="AO34" s="281"/>
      <c r="AP34" s="281"/>
      <c r="AQ34" s="394"/>
      <c r="AR34" s="281">
        <v>277</v>
      </c>
      <c r="AS34" s="281"/>
      <c r="AT34" s="281"/>
      <c r="AU34" s="394"/>
      <c r="AV34" s="138"/>
      <c r="BA34" s="1"/>
    </row>
    <row r="35" spans="1:53" ht="15" customHeight="1" x14ac:dyDescent="0.2">
      <c r="A35" s="138"/>
      <c r="B35" s="155"/>
      <c r="C35" s="155"/>
      <c r="D35" s="155"/>
      <c r="E35" s="155"/>
      <c r="F35" s="138"/>
      <c r="G35" s="124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28"/>
      <c r="AD35" s="28"/>
      <c r="AE35" s="28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1"/>
      <c r="AT35" s="281"/>
      <c r="AU35" s="281"/>
    </row>
    <row r="36" spans="1:53" ht="15" customHeight="1" x14ac:dyDescent="0.2">
      <c r="A36" s="138"/>
      <c r="B36" s="155"/>
      <c r="C36" s="155"/>
      <c r="D36" s="155"/>
      <c r="E36" s="155"/>
      <c r="F36" s="138"/>
      <c r="G36" s="124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28"/>
      <c r="AC36" s="28"/>
      <c r="AD36" s="28"/>
      <c r="AE36" s="28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  <c r="AS36" s="281"/>
      <c r="AT36" s="281"/>
      <c r="AU36" s="281"/>
    </row>
    <row r="37" spans="1:53" ht="15" customHeight="1" x14ac:dyDescent="0.2">
      <c r="A37" s="138"/>
      <c r="B37" s="155"/>
      <c r="C37" s="155"/>
      <c r="D37" s="155"/>
      <c r="E37" s="155"/>
      <c r="F37" s="138"/>
      <c r="G37" s="124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28"/>
      <c r="AC37" s="28"/>
      <c r="AD37" s="28"/>
      <c r="AE37" s="28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</row>
    <row r="38" spans="1:53" ht="15" customHeight="1" x14ac:dyDescent="0.2">
      <c r="A38" s="138"/>
      <c r="B38" s="155"/>
      <c r="C38" s="155"/>
      <c r="D38" s="155"/>
      <c r="E38" s="155"/>
      <c r="F38" s="138"/>
      <c r="G38" s="124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28"/>
      <c r="AC38" s="28"/>
      <c r="AD38" s="28"/>
      <c r="AE38" s="28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</row>
    <row r="39" spans="1:53" ht="15" customHeight="1" x14ac:dyDescent="0.2">
      <c r="A39" s="138"/>
      <c r="B39" s="155"/>
      <c r="C39" s="155"/>
      <c r="D39" s="155"/>
      <c r="E39" s="155"/>
      <c r="F39" s="138"/>
      <c r="G39" s="124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28"/>
      <c r="AC39" s="28"/>
      <c r="AD39" s="28"/>
      <c r="AE39" s="28"/>
      <c r="AF39" s="281"/>
      <c r="AG39" s="281"/>
      <c r="AH39" s="281"/>
      <c r="AI39" s="281"/>
      <c r="AJ39" s="281"/>
      <c r="AK39" s="281"/>
      <c r="AL39" s="281"/>
      <c r="AM39" s="281"/>
      <c r="AN39" s="281"/>
      <c r="AO39" s="281"/>
      <c r="AP39" s="281"/>
      <c r="AQ39" s="281"/>
      <c r="AR39" s="281"/>
      <c r="AS39" s="281"/>
      <c r="AT39" s="281"/>
      <c r="AU39" s="281"/>
    </row>
    <row r="40" spans="1:53" ht="15" customHeight="1" x14ac:dyDescent="0.2">
      <c r="A40" s="138"/>
      <c r="B40" s="155"/>
      <c r="C40" s="155"/>
      <c r="D40" s="155"/>
      <c r="E40" s="155"/>
      <c r="F40" s="138"/>
      <c r="G40" s="124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28"/>
      <c r="AC40" s="28"/>
      <c r="AD40" s="28"/>
      <c r="AE40" s="28"/>
      <c r="AF40" s="281"/>
      <c r="AG40" s="281"/>
      <c r="AH40" s="281"/>
      <c r="AI40" s="281"/>
      <c r="AJ40" s="281"/>
      <c r="AK40" s="281"/>
      <c r="AL40" s="281"/>
      <c r="AM40" s="281"/>
      <c r="AN40" s="281"/>
      <c r="AO40" s="281"/>
      <c r="AP40" s="281"/>
      <c r="AQ40" s="281"/>
      <c r="AR40" s="281"/>
      <c r="AS40" s="281"/>
      <c r="AT40" s="281"/>
      <c r="AU40" s="281"/>
    </row>
    <row r="41" spans="1:53" ht="15" customHeight="1" x14ac:dyDescent="0.2">
      <c r="A41" s="138"/>
      <c r="B41" s="155"/>
      <c r="C41" s="155"/>
      <c r="D41" s="155"/>
      <c r="E41" s="155"/>
      <c r="F41" s="138"/>
      <c r="G41" s="124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28"/>
      <c r="AC41" s="28"/>
      <c r="AD41" s="28"/>
      <c r="AE41" s="28"/>
      <c r="AF41" s="281"/>
      <c r="AG41" s="281"/>
      <c r="AH41" s="281"/>
      <c r="AI41" s="281"/>
      <c r="AJ41" s="281"/>
      <c r="AK41" s="281"/>
      <c r="AL41" s="281"/>
      <c r="AM41" s="281"/>
      <c r="AN41" s="281"/>
      <c r="AO41" s="281"/>
      <c r="AP41" s="281"/>
      <c r="AQ41" s="281"/>
      <c r="AR41" s="281"/>
      <c r="AS41" s="281"/>
      <c r="AT41" s="281"/>
      <c r="AU41" s="281"/>
    </row>
    <row r="42" spans="1:53" ht="15" customHeight="1" x14ac:dyDescent="0.2">
      <c r="A42" s="138"/>
      <c r="B42" s="155"/>
      <c r="C42" s="155"/>
      <c r="D42" s="155"/>
      <c r="E42" s="155"/>
      <c r="F42" s="138"/>
      <c r="G42" s="124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28"/>
      <c r="AC42" s="28"/>
      <c r="AD42" s="28"/>
      <c r="AE42" s="28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81"/>
      <c r="AR42" s="281"/>
      <c r="AS42" s="281"/>
      <c r="AT42" s="281"/>
      <c r="AU42" s="281"/>
    </row>
    <row r="43" spans="1:53" ht="9" customHeight="1" x14ac:dyDescent="0.2">
      <c r="A43" s="140"/>
      <c r="B43" s="140"/>
      <c r="C43" s="140"/>
      <c r="D43" s="140"/>
      <c r="E43" s="140"/>
      <c r="F43" s="140"/>
      <c r="G43" s="36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53" ht="18" customHeight="1" x14ac:dyDescent="0.2">
      <c r="A44" s="282" t="s">
        <v>43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282"/>
      <c r="AP44" s="282"/>
      <c r="AQ44" s="282"/>
      <c r="AR44" s="282"/>
      <c r="AS44" s="282"/>
      <c r="AT44" s="282"/>
      <c r="AU44" s="282"/>
    </row>
    <row r="45" spans="1:53" ht="18" customHeight="1" x14ac:dyDescent="0.2">
      <c r="AM45" s="129"/>
    </row>
  </sheetData>
  <mergeCells count="240">
    <mergeCell ref="A1:AU1"/>
    <mergeCell ref="A4:AU4"/>
    <mergeCell ref="A13:G13"/>
    <mergeCell ref="A15:G15"/>
    <mergeCell ref="AR15:AU15"/>
    <mergeCell ref="B22:G22"/>
    <mergeCell ref="AJ17:AM17"/>
    <mergeCell ref="AN17:AQ17"/>
    <mergeCell ref="AR18:AU18"/>
    <mergeCell ref="AR17:AU17"/>
    <mergeCell ref="H17:L17"/>
    <mergeCell ref="W19:AA19"/>
    <mergeCell ref="H19:L19"/>
    <mergeCell ref="C18:G18"/>
    <mergeCell ref="C19:G19"/>
    <mergeCell ref="W18:AA18"/>
    <mergeCell ref="H18:L18"/>
    <mergeCell ref="AR9:AU9"/>
    <mergeCell ref="AR10:AU11"/>
    <mergeCell ref="AJ11:AM11"/>
    <mergeCell ref="AB9:AE11"/>
    <mergeCell ref="AJ19:AM19"/>
    <mergeCell ref="AF10:AI11"/>
    <mergeCell ref="AJ10:AQ10"/>
    <mergeCell ref="B30:G30"/>
    <mergeCell ref="B26:G26"/>
    <mergeCell ref="B27:G27"/>
    <mergeCell ref="B28:G28"/>
    <mergeCell ref="B39:E40"/>
    <mergeCell ref="A32:G32"/>
    <mergeCell ref="B35:E36"/>
    <mergeCell ref="B33:G33"/>
    <mergeCell ref="B34:G34"/>
    <mergeCell ref="W34:AA34"/>
    <mergeCell ref="AB34:AE34"/>
    <mergeCell ref="AF32:AI32"/>
    <mergeCell ref="R34:V34"/>
    <mergeCell ref="AF34:AI34"/>
    <mergeCell ref="AN34:AQ34"/>
    <mergeCell ref="B25:G25"/>
    <mergeCell ref="AB22:AE22"/>
    <mergeCell ref="AB23:AE23"/>
    <mergeCell ref="R24:V24"/>
    <mergeCell ref="H24:L24"/>
    <mergeCell ref="M24:Q24"/>
    <mergeCell ref="W24:AA24"/>
    <mergeCell ref="W25:AA25"/>
    <mergeCell ref="R25:V25"/>
    <mergeCell ref="H25:L25"/>
    <mergeCell ref="M25:Q25"/>
    <mergeCell ref="AN25:AQ25"/>
    <mergeCell ref="AB28:AE28"/>
    <mergeCell ref="AB29:AE29"/>
    <mergeCell ref="AB30:AE30"/>
    <mergeCell ref="AB31:AE31"/>
    <mergeCell ref="AF31:AI31"/>
    <mergeCell ref="B29:G29"/>
    <mergeCell ref="AR34:AU34"/>
    <mergeCell ref="AR35:AU35"/>
    <mergeCell ref="AN38:AQ38"/>
    <mergeCell ref="AN36:AQ36"/>
    <mergeCell ref="AJ36:AM36"/>
    <mergeCell ref="AF37:AI37"/>
    <mergeCell ref="AR36:AU36"/>
    <mergeCell ref="AJ37:AM37"/>
    <mergeCell ref="AN37:AQ37"/>
    <mergeCell ref="AF36:AI36"/>
    <mergeCell ref="AF38:AI38"/>
    <mergeCell ref="AJ38:AM38"/>
    <mergeCell ref="AJ40:AM40"/>
    <mergeCell ref="AN40:AQ40"/>
    <mergeCell ref="AR38:AU38"/>
    <mergeCell ref="AJ41:AM41"/>
    <mergeCell ref="AN41:AQ41"/>
    <mergeCell ref="AR40:AU40"/>
    <mergeCell ref="AR41:AU41"/>
    <mergeCell ref="AN35:AQ35"/>
    <mergeCell ref="A44:AU44"/>
    <mergeCell ref="AR39:AU39"/>
    <mergeCell ref="AF39:AI39"/>
    <mergeCell ref="AJ39:AM39"/>
    <mergeCell ref="AN39:AQ39"/>
    <mergeCell ref="AJ42:AM42"/>
    <mergeCell ref="AN42:AQ42"/>
    <mergeCell ref="AF42:AI42"/>
    <mergeCell ref="AR42:AU42"/>
    <mergeCell ref="AF41:AI41"/>
    <mergeCell ref="AF40:AI40"/>
    <mergeCell ref="AF35:AI35"/>
    <mergeCell ref="AJ35:AM35"/>
    <mergeCell ref="AR37:AU37"/>
    <mergeCell ref="B37:E38"/>
    <mergeCell ref="B41:E42"/>
    <mergeCell ref="A8:G11"/>
    <mergeCell ref="AF22:AI22"/>
    <mergeCell ref="A21:G21"/>
    <mergeCell ref="AB24:AE24"/>
    <mergeCell ref="C16:G16"/>
    <mergeCell ref="A24:G24"/>
    <mergeCell ref="C17:G17"/>
    <mergeCell ref="W17:AA17"/>
    <mergeCell ref="AF18:AI18"/>
    <mergeCell ref="AF17:AI17"/>
    <mergeCell ref="W13:AA13"/>
    <mergeCell ref="H13:L13"/>
    <mergeCell ref="M13:Q13"/>
    <mergeCell ref="R13:V13"/>
    <mergeCell ref="AB13:AE13"/>
    <mergeCell ref="AB16:AE16"/>
    <mergeCell ref="W16:AA16"/>
    <mergeCell ref="H16:L16"/>
    <mergeCell ref="W8:AA11"/>
    <mergeCell ref="AF23:AI23"/>
    <mergeCell ref="AF24:AI24"/>
    <mergeCell ref="AF16:AI16"/>
    <mergeCell ref="AF13:AI13"/>
    <mergeCell ref="AB8:AU8"/>
    <mergeCell ref="AN15:AQ15"/>
    <mergeCell ref="AF19:AI19"/>
    <mergeCell ref="AR29:AU29"/>
    <mergeCell ref="AR28:AU28"/>
    <mergeCell ref="AN28:AQ28"/>
    <mergeCell ref="AJ29:AM29"/>
    <mergeCell ref="AJ23:AM23"/>
    <mergeCell ref="AN24:AQ24"/>
    <mergeCell ref="AJ24:AM24"/>
    <mergeCell ref="AN27:AQ27"/>
    <mergeCell ref="AF25:AI25"/>
    <mergeCell ref="AJ25:AM25"/>
    <mergeCell ref="AN29:AQ29"/>
    <mergeCell ref="AN26:AQ26"/>
    <mergeCell ref="AJ16:AM16"/>
    <mergeCell ref="AN16:AQ16"/>
    <mergeCell ref="AJ27:AM27"/>
    <mergeCell ref="AR27:AU27"/>
    <mergeCell ref="AR26:AU26"/>
    <mergeCell ref="AJ26:AM26"/>
    <mergeCell ref="AF27:AI27"/>
    <mergeCell ref="AR25:AU25"/>
    <mergeCell ref="AR24:AU24"/>
    <mergeCell ref="AF26:AI26"/>
    <mergeCell ref="AF9:AQ9"/>
    <mergeCell ref="AR13:AU13"/>
    <mergeCell ref="M17:Q17"/>
    <mergeCell ref="R17:V17"/>
    <mergeCell ref="M18:Q18"/>
    <mergeCell ref="R18:V18"/>
    <mergeCell ref="M19:Q19"/>
    <mergeCell ref="R19:V19"/>
    <mergeCell ref="H8:L11"/>
    <mergeCell ref="M8:Q11"/>
    <mergeCell ref="R8:V11"/>
    <mergeCell ref="M16:Q16"/>
    <mergeCell ref="R16:V16"/>
    <mergeCell ref="AB15:AE15"/>
    <mergeCell ref="W15:AA15"/>
    <mergeCell ref="H15:L15"/>
    <mergeCell ref="M15:Q15"/>
    <mergeCell ref="R15:V15"/>
    <mergeCell ref="AN11:AQ11"/>
    <mergeCell ref="AF15:AI15"/>
    <mergeCell ref="AJ13:AM13"/>
    <mergeCell ref="AN13:AQ13"/>
    <mergeCell ref="AR16:AU16"/>
    <mergeCell ref="AJ15:AM15"/>
    <mergeCell ref="AB17:AE17"/>
    <mergeCell ref="AB18:AE18"/>
    <mergeCell ref="AB19:AE19"/>
    <mergeCell ref="AB21:AE21"/>
    <mergeCell ref="AN23:AQ23"/>
    <mergeCell ref="AF21:AI21"/>
    <mergeCell ref="AR19:AU19"/>
    <mergeCell ref="AR21:AU21"/>
    <mergeCell ref="AJ21:AM21"/>
    <mergeCell ref="AR22:AU22"/>
    <mergeCell ref="AN22:AQ22"/>
    <mergeCell ref="AJ18:AM18"/>
    <mergeCell ref="AN19:AQ19"/>
    <mergeCell ref="AN18:AQ18"/>
    <mergeCell ref="AN21:AQ21"/>
    <mergeCell ref="AR23:AU23"/>
    <mergeCell ref="H21:L21"/>
    <mergeCell ref="M21:Q21"/>
    <mergeCell ref="R21:V21"/>
    <mergeCell ref="W22:AA22"/>
    <mergeCell ref="H22:L22"/>
    <mergeCell ref="M22:Q22"/>
    <mergeCell ref="R22:V22"/>
    <mergeCell ref="H27:L27"/>
    <mergeCell ref="W26:AA26"/>
    <mergeCell ref="W27:AA27"/>
    <mergeCell ref="R26:V26"/>
    <mergeCell ref="M27:Q27"/>
    <mergeCell ref="H26:L26"/>
    <mergeCell ref="AF28:AI28"/>
    <mergeCell ref="AF29:AI29"/>
    <mergeCell ref="AJ28:AM28"/>
    <mergeCell ref="W21:AA21"/>
    <mergeCell ref="W28:AA28"/>
    <mergeCell ref="W29:AA29"/>
    <mergeCell ref="AB27:AE27"/>
    <mergeCell ref="AJ22:AM22"/>
    <mergeCell ref="AB25:AE25"/>
    <mergeCell ref="AB26:AE26"/>
    <mergeCell ref="W30:AA30"/>
    <mergeCell ref="W33:AA33"/>
    <mergeCell ref="W32:AA32"/>
    <mergeCell ref="AR30:AU30"/>
    <mergeCell ref="AN33:AQ33"/>
    <mergeCell ref="AR33:AU33"/>
    <mergeCell ref="AN30:AQ30"/>
    <mergeCell ref="AN31:AQ31"/>
    <mergeCell ref="M29:Q29"/>
    <mergeCell ref="AJ30:AM30"/>
    <mergeCell ref="AF30:AI30"/>
    <mergeCell ref="AJ31:AM31"/>
    <mergeCell ref="AR31:AU31"/>
    <mergeCell ref="AB32:AE32"/>
    <mergeCell ref="AB33:AE33"/>
    <mergeCell ref="AF33:AI33"/>
    <mergeCell ref="AN32:AQ32"/>
    <mergeCell ref="AR32:AU32"/>
    <mergeCell ref="H30:L30"/>
    <mergeCell ref="M30:Q30"/>
    <mergeCell ref="R27:V27"/>
    <mergeCell ref="R28:V28"/>
    <mergeCell ref="R29:V29"/>
    <mergeCell ref="M26:Q26"/>
    <mergeCell ref="M33:Q33"/>
    <mergeCell ref="M34:Q34"/>
    <mergeCell ref="H28:L28"/>
    <mergeCell ref="M28:Q28"/>
    <mergeCell ref="H29:L29"/>
    <mergeCell ref="R32:V32"/>
    <mergeCell ref="R33:V33"/>
    <mergeCell ref="H33:L33"/>
    <mergeCell ref="H32:L32"/>
    <mergeCell ref="M32:Q32"/>
    <mergeCell ref="H34:L34"/>
    <mergeCell ref="R30:V3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0"/>
  </sheetPr>
  <dimension ref="A1:AY45"/>
  <sheetViews>
    <sheetView zoomScaleNormal="100" workbookViewId="0">
      <selection sqref="A1:S1"/>
    </sheetView>
  </sheetViews>
  <sheetFormatPr defaultColWidth="2" defaultRowHeight="19.5" customHeight="1" x14ac:dyDescent="0.2"/>
  <cols>
    <col min="1" max="3" width="2.26953125" style="136" customWidth="1"/>
    <col min="4" max="4" width="18.7265625" style="136" customWidth="1"/>
    <col min="5" max="6" width="5.08984375" style="136" customWidth="1"/>
    <col min="7" max="7" width="3.08984375" style="136" customWidth="1"/>
    <col min="8" max="9" width="5.08984375" style="136" customWidth="1"/>
    <col min="10" max="10" width="3.08984375" style="136" customWidth="1"/>
    <col min="11" max="12" width="5.08984375" style="136" customWidth="1"/>
    <col min="13" max="13" width="3.08984375" style="136" customWidth="1"/>
    <col min="14" max="15" width="5.08984375" style="136" customWidth="1"/>
    <col min="16" max="16" width="3.08984375" style="136" customWidth="1"/>
    <col min="17" max="18" width="5.08984375" style="136" customWidth="1"/>
    <col min="19" max="19" width="3.08984375" style="136" customWidth="1"/>
    <col min="20" max="20" width="6.453125" style="136" customWidth="1"/>
    <col min="21" max="16384" width="2" style="136"/>
  </cols>
  <sheetData>
    <row r="1" spans="1:20" ht="18" customHeight="1" x14ac:dyDescent="0.2">
      <c r="A1" s="238" t="s">
        <v>247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139"/>
    </row>
    <row r="2" spans="1:20" ht="18" customHeight="1" x14ac:dyDescent="0.2"/>
    <row r="3" spans="1:20" ht="18" customHeight="1" x14ac:dyDescent="0.2"/>
    <row r="4" spans="1:20" ht="19.5" customHeight="1" x14ac:dyDescent="0.2">
      <c r="A4" s="165" t="s">
        <v>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55"/>
    </row>
    <row r="5" spans="1:20" ht="18" customHeight="1" x14ac:dyDescent="0.2"/>
    <row r="6" spans="1:20" s="132" customFormat="1" ht="18" customHeight="1" x14ac:dyDescent="0.2">
      <c r="A6" s="178" t="s">
        <v>90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0" ht="19.5" customHeight="1" x14ac:dyDescent="0.2">
      <c r="S7" s="138"/>
      <c r="T7" s="138"/>
    </row>
    <row r="8" spans="1:20" ht="2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56"/>
      <c r="L8" s="56"/>
      <c r="M8" s="56"/>
      <c r="N8" s="56"/>
      <c r="O8" s="56"/>
      <c r="P8" s="56"/>
      <c r="Q8" s="56"/>
      <c r="R8" s="56"/>
      <c r="S8" s="56"/>
      <c r="T8" s="138"/>
    </row>
    <row r="9" spans="1:20" ht="18" customHeight="1" x14ac:dyDescent="0.2">
      <c r="A9" s="171" t="s">
        <v>188</v>
      </c>
      <c r="B9" s="180"/>
      <c r="C9" s="180"/>
      <c r="D9" s="180"/>
      <c r="E9" s="298" t="s">
        <v>254</v>
      </c>
      <c r="F9" s="275"/>
      <c r="G9" s="276"/>
      <c r="H9" s="298" t="s">
        <v>235</v>
      </c>
      <c r="I9" s="275"/>
      <c r="J9" s="276"/>
      <c r="K9" s="302" t="s">
        <v>253</v>
      </c>
      <c r="L9" s="301"/>
      <c r="M9" s="301"/>
      <c r="N9" s="301"/>
      <c r="O9" s="301"/>
      <c r="P9" s="301"/>
      <c r="Q9" s="301"/>
      <c r="R9" s="301"/>
      <c r="S9" s="303"/>
      <c r="T9" s="145"/>
    </row>
    <row r="10" spans="1:20" ht="18" customHeight="1" x14ac:dyDescent="0.2">
      <c r="A10" s="171"/>
      <c r="B10" s="180"/>
      <c r="C10" s="180"/>
      <c r="D10" s="180"/>
      <c r="E10" s="299"/>
      <c r="F10" s="277"/>
      <c r="G10" s="278"/>
      <c r="H10" s="299"/>
      <c r="I10" s="277"/>
      <c r="J10" s="278"/>
      <c r="K10" s="302" t="s">
        <v>20</v>
      </c>
      <c r="L10" s="304"/>
      <c r="M10" s="304"/>
      <c r="N10" s="268" t="s">
        <v>189</v>
      </c>
      <c r="O10" s="283"/>
      <c r="P10" s="283"/>
      <c r="Q10" s="283"/>
      <c r="R10" s="283"/>
      <c r="S10" s="283"/>
      <c r="T10" s="146"/>
    </row>
    <row r="11" spans="1:20" ht="18" customHeight="1" x14ac:dyDescent="0.2">
      <c r="A11" s="171"/>
      <c r="B11" s="180"/>
      <c r="C11" s="180"/>
      <c r="D11" s="180"/>
      <c r="E11" s="250"/>
      <c r="F11" s="251"/>
      <c r="G11" s="252"/>
      <c r="H11" s="250"/>
      <c r="I11" s="251"/>
      <c r="J11" s="252"/>
      <c r="K11" s="304"/>
      <c r="L11" s="304"/>
      <c r="M11" s="304"/>
      <c r="N11" s="300" t="s">
        <v>55</v>
      </c>
      <c r="O11" s="301"/>
      <c r="P11" s="301"/>
      <c r="Q11" s="302" t="s">
        <v>56</v>
      </c>
      <c r="R11" s="301"/>
      <c r="S11" s="303"/>
      <c r="T11" s="145"/>
    </row>
    <row r="12" spans="1:20" ht="12" customHeight="1" x14ac:dyDescent="0.2">
      <c r="A12" s="32"/>
      <c r="B12" s="32"/>
      <c r="C12" s="32"/>
      <c r="D12" s="44"/>
      <c r="E12" s="133"/>
      <c r="F12" s="133"/>
      <c r="G12" s="133"/>
      <c r="H12" s="133"/>
      <c r="I12" s="133"/>
      <c r="J12" s="133"/>
      <c r="K12" s="3"/>
      <c r="L12" s="3"/>
      <c r="M12" s="3"/>
      <c r="N12" s="3"/>
      <c r="O12" s="3"/>
      <c r="P12" s="3"/>
      <c r="Q12" s="3"/>
      <c r="R12" s="3"/>
      <c r="S12" s="3"/>
    </row>
    <row r="13" spans="1:20" ht="19.5" customHeight="1" x14ac:dyDescent="0.2">
      <c r="A13" s="155" t="s">
        <v>11</v>
      </c>
      <c r="B13" s="155"/>
      <c r="C13" s="155"/>
      <c r="D13" s="185"/>
      <c r="E13" s="143"/>
      <c r="F13" s="142">
        <v>1436</v>
      </c>
      <c r="G13" s="143"/>
      <c r="H13" s="143"/>
      <c r="I13" s="142">
        <v>1333</v>
      </c>
      <c r="J13" s="143"/>
      <c r="K13" s="142"/>
      <c r="L13" s="142">
        <v>1355</v>
      </c>
      <c r="M13" s="142"/>
      <c r="N13" s="142"/>
      <c r="O13" s="142">
        <v>713</v>
      </c>
      <c r="P13" s="142"/>
      <c r="Q13" s="142"/>
      <c r="R13" s="142">
        <v>642</v>
      </c>
      <c r="S13" s="142"/>
      <c r="T13" s="138"/>
    </row>
    <row r="14" spans="1:20" ht="15" customHeight="1" x14ac:dyDescent="0.2">
      <c r="A14" s="123"/>
      <c r="B14" s="123"/>
      <c r="C14" s="123"/>
      <c r="D14" s="125"/>
      <c r="E14" s="143"/>
      <c r="F14" s="142"/>
      <c r="G14" s="143"/>
      <c r="H14" s="143"/>
      <c r="I14" s="142"/>
      <c r="J14" s="143"/>
      <c r="K14" s="142"/>
      <c r="L14" s="142"/>
      <c r="M14" s="142"/>
      <c r="N14" s="142"/>
      <c r="O14" s="142"/>
      <c r="P14" s="142"/>
      <c r="Q14" s="142"/>
      <c r="R14" s="142"/>
      <c r="S14" s="2"/>
      <c r="T14" s="138"/>
    </row>
    <row r="15" spans="1:20" ht="15" customHeight="1" x14ac:dyDescent="0.2">
      <c r="A15" s="123"/>
      <c r="B15" s="123"/>
      <c r="C15" s="123"/>
      <c r="D15" s="125"/>
      <c r="E15" s="143"/>
      <c r="F15" s="142"/>
      <c r="G15" s="143"/>
      <c r="H15" s="143"/>
      <c r="I15" s="142"/>
      <c r="J15" s="143"/>
      <c r="K15" s="142"/>
      <c r="L15" s="142"/>
      <c r="M15" s="142"/>
      <c r="N15" s="142"/>
      <c r="O15" s="142"/>
      <c r="P15" s="142"/>
      <c r="Q15" s="142"/>
      <c r="R15" s="142"/>
      <c r="S15" s="2"/>
      <c r="T15" s="138"/>
    </row>
    <row r="16" spans="1:20" ht="24.75" customHeight="1" x14ac:dyDescent="0.2">
      <c r="A16" s="155" t="s">
        <v>146</v>
      </c>
      <c r="B16" s="155"/>
      <c r="C16" s="155"/>
      <c r="D16" s="185"/>
      <c r="E16" s="143"/>
      <c r="F16" s="142">
        <v>626</v>
      </c>
      <c r="G16" s="143"/>
      <c r="H16" s="143"/>
      <c r="I16" s="142">
        <v>597</v>
      </c>
      <c r="J16" s="143"/>
      <c r="K16" s="142"/>
      <c r="L16" s="142">
        <v>608</v>
      </c>
      <c r="M16" s="142"/>
      <c r="N16" s="142"/>
      <c r="O16" s="142">
        <v>289</v>
      </c>
      <c r="P16" s="142"/>
      <c r="Q16" s="142"/>
      <c r="R16" s="142">
        <v>319</v>
      </c>
      <c r="S16" s="142"/>
      <c r="T16" s="138"/>
    </row>
    <row r="17" spans="1:51" ht="24" customHeight="1" x14ac:dyDescent="0.2">
      <c r="A17" s="155" t="s">
        <v>147</v>
      </c>
      <c r="B17" s="155"/>
      <c r="C17" s="155"/>
      <c r="D17" s="185"/>
      <c r="E17" s="143"/>
      <c r="F17" s="142">
        <v>207</v>
      </c>
      <c r="G17" s="143"/>
      <c r="H17" s="143"/>
      <c r="I17" s="142">
        <v>205</v>
      </c>
      <c r="J17" s="143"/>
      <c r="K17" s="142"/>
      <c r="L17" s="142">
        <v>210</v>
      </c>
      <c r="M17" s="142"/>
      <c r="N17" s="142"/>
      <c r="O17" s="142">
        <v>90</v>
      </c>
      <c r="P17" s="142"/>
      <c r="Q17" s="142"/>
      <c r="R17" s="142">
        <v>120</v>
      </c>
      <c r="S17" s="142"/>
      <c r="T17" s="138"/>
    </row>
    <row r="18" spans="1:51" ht="24" customHeight="1" x14ac:dyDescent="0.2">
      <c r="A18" s="155" t="s">
        <v>148</v>
      </c>
      <c r="B18" s="308"/>
      <c r="C18" s="308"/>
      <c r="D18" s="309"/>
      <c r="E18" s="143"/>
      <c r="F18" s="142">
        <v>99</v>
      </c>
      <c r="G18" s="143"/>
      <c r="H18" s="143"/>
      <c r="I18" s="136">
        <v>109</v>
      </c>
      <c r="J18" s="143"/>
      <c r="K18" s="142"/>
      <c r="L18" s="136">
        <v>109</v>
      </c>
      <c r="M18" s="142"/>
      <c r="N18" s="142"/>
      <c r="O18" s="142">
        <v>57</v>
      </c>
      <c r="P18" s="142"/>
      <c r="Q18" s="142"/>
      <c r="R18" s="142">
        <v>52</v>
      </c>
      <c r="S18" s="142"/>
      <c r="T18" s="142"/>
    </row>
    <row r="19" spans="1:51" ht="24" customHeight="1" x14ac:dyDescent="0.2">
      <c r="A19" s="155" t="s">
        <v>144</v>
      </c>
      <c r="B19" s="308"/>
      <c r="C19" s="308"/>
      <c r="D19" s="309"/>
      <c r="E19" s="143"/>
      <c r="F19" s="142">
        <v>5</v>
      </c>
      <c r="G19" s="143"/>
      <c r="H19" s="143"/>
      <c r="I19" s="142">
        <v>9</v>
      </c>
      <c r="J19" s="143"/>
      <c r="K19" s="142"/>
      <c r="L19" s="142">
        <v>3</v>
      </c>
      <c r="M19" s="142"/>
      <c r="N19" s="142"/>
      <c r="O19" s="142">
        <v>3</v>
      </c>
      <c r="P19" s="142"/>
      <c r="Q19" s="142"/>
      <c r="R19" s="142" t="s">
        <v>229</v>
      </c>
      <c r="S19" s="142"/>
      <c r="T19" s="138"/>
    </row>
    <row r="20" spans="1:51" ht="24" customHeight="1" x14ac:dyDescent="0.2">
      <c r="A20" s="155" t="s">
        <v>12</v>
      </c>
      <c r="B20" s="155"/>
      <c r="C20" s="155"/>
      <c r="D20" s="185"/>
      <c r="E20" s="143"/>
      <c r="F20" s="142">
        <v>467</v>
      </c>
      <c r="G20" s="143"/>
      <c r="H20" s="143"/>
      <c r="I20" s="142">
        <v>380</v>
      </c>
      <c r="J20" s="143"/>
      <c r="K20" s="142"/>
      <c r="L20" s="142">
        <v>385</v>
      </c>
      <c r="M20" s="142"/>
      <c r="N20" s="142"/>
      <c r="O20" s="142">
        <v>257</v>
      </c>
      <c r="P20" s="142"/>
      <c r="Q20" s="142"/>
      <c r="R20" s="142">
        <v>128</v>
      </c>
      <c r="S20" s="142"/>
      <c r="T20" s="138"/>
    </row>
    <row r="21" spans="1:51" ht="24" customHeight="1" x14ac:dyDescent="0.2">
      <c r="A21" s="155" t="s">
        <v>112</v>
      </c>
      <c r="B21" s="155"/>
      <c r="C21" s="155"/>
      <c r="D21" s="185"/>
      <c r="E21" s="143"/>
      <c r="F21" s="142">
        <v>3</v>
      </c>
      <c r="G21" s="143"/>
      <c r="H21" s="143"/>
      <c r="I21" s="142">
        <v>6</v>
      </c>
      <c r="J21" s="143"/>
      <c r="K21" s="142"/>
      <c r="L21" s="142" t="s">
        <v>229</v>
      </c>
      <c r="M21" s="142"/>
      <c r="N21" s="142"/>
      <c r="O21" s="142" t="s">
        <v>229</v>
      </c>
      <c r="P21" s="142"/>
      <c r="Q21" s="142"/>
      <c r="R21" s="142" t="s">
        <v>229</v>
      </c>
      <c r="S21" s="142"/>
      <c r="T21" s="138"/>
    </row>
    <row r="22" spans="1:51" ht="24" customHeight="1" x14ac:dyDescent="0.2">
      <c r="A22" s="155" t="s">
        <v>13</v>
      </c>
      <c r="B22" s="155"/>
      <c r="C22" s="155"/>
      <c r="D22" s="185"/>
      <c r="E22" s="143"/>
      <c r="F22" s="142">
        <v>29</v>
      </c>
      <c r="G22" s="143"/>
      <c r="H22" s="143"/>
      <c r="I22" s="142">
        <v>27</v>
      </c>
      <c r="J22" s="143"/>
      <c r="K22" s="142"/>
      <c r="L22" s="142">
        <v>40</v>
      </c>
      <c r="M22" s="142"/>
      <c r="N22" s="142"/>
      <c r="O22" s="142">
        <v>17</v>
      </c>
      <c r="P22" s="142"/>
      <c r="Q22" s="142"/>
      <c r="R22" s="142">
        <v>23</v>
      </c>
      <c r="S22" s="142"/>
      <c r="T22" s="138"/>
    </row>
    <row r="23" spans="1:51" ht="24" customHeight="1" x14ac:dyDescent="0.2">
      <c r="A23" s="155" t="s">
        <v>145</v>
      </c>
      <c r="B23" s="155"/>
      <c r="C23" s="155"/>
      <c r="D23" s="185"/>
      <c r="E23" s="143"/>
      <c r="F23" s="142" t="s">
        <v>229</v>
      </c>
      <c r="G23" s="143"/>
      <c r="H23" s="143"/>
      <c r="I23" s="142" t="s">
        <v>229</v>
      </c>
      <c r="J23" s="143"/>
      <c r="K23" s="142"/>
      <c r="L23" s="142" t="s">
        <v>229</v>
      </c>
      <c r="M23" s="142"/>
      <c r="N23" s="142"/>
      <c r="O23" s="142" t="s">
        <v>229</v>
      </c>
      <c r="P23" s="142"/>
      <c r="Q23" s="142"/>
      <c r="R23" s="142" t="s">
        <v>229</v>
      </c>
      <c r="S23" s="142"/>
      <c r="T23" s="138"/>
    </row>
    <row r="24" spans="1:51" ht="9" customHeight="1" x14ac:dyDescent="0.2">
      <c r="A24" s="123"/>
      <c r="B24" s="123"/>
      <c r="C24" s="123"/>
      <c r="D24" s="125"/>
      <c r="E24" s="143"/>
      <c r="F24" s="142"/>
      <c r="G24" s="143"/>
      <c r="H24" s="143"/>
      <c r="I24" s="142"/>
      <c r="J24" s="143"/>
      <c r="K24" s="142"/>
      <c r="L24" s="142"/>
      <c r="M24" s="142"/>
      <c r="N24" s="142"/>
      <c r="O24" s="2"/>
      <c r="P24" s="2"/>
      <c r="Q24" s="2"/>
      <c r="R24" s="2"/>
      <c r="S24" s="142"/>
      <c r="T24" s="138"/>
    </row>
    <row r="25" spans="1:51" ht="24" customHeight="1" x14ac:dyDescent="0.2">
      <c r="A25" s="155" t="s">
        <v>215</v>
      </c>
      <c r="B25" s="155"/>
      <c r="C25" s="155"/>
      <c r="D25" s="185"/>
      <c r="E25" s="143"/>
      <c r="F25" s="142">
        <v>4</v>
      </c>
      <c r="G25" s="143"/>
      <c r="H25" s="143"/>
      <c r="I25" s="142">
        <v>6</v>
      </c>
      <c r="J25" s="143"/>
      <c r="K25" s="142"/>
      <c r="L25" s="142">
        <v>5</v>
      </c>
      <c r="M25" s="142"/>
      <c r="N25" s="142"/>
      <c r="O25" s="142">
        <v>2</v>
      </c>
      <c r="P25" s="142"/>
      <c r="Q25" s="142"/>
      <c r="R25" s="142">
        <v>3</v>
      </c>
      <c r="S25" s="142"/>
      <c r="T25" s="138"/>
    </row>
    <row r="26" spans="1:51" ht="19.5" customHeight="1" x14ac:dyDescent="0.2">
      <c r="A26" s="144"/>
      <c r="B26" s="144"/>
      <c r="C26" s="305"/>
      <c r="D26" s="306"/>
      <c r="E26" s="57"/>
      <c r="F26" s="57"/>
      <c r="G26" s="57"/>
      <c r="H26" s="57"/>
      <c r="I26" s="57"/>
      <c r="J26" s="57"/>
      <c r="K26" s="11"/>
      <c r="L26" s="11"/>
      <c r="M26" s="5"/>
      <c r="N26" s="5"/>
      <c r="O26" s="11"/>
      <c r="P26" s="5"/>
      <c r="Q26" s="5"/>
      <c r="R26" s="11"/>
      <c r="S26" s="5"/>
      <c r="T26" s="138"/>
    </row>
    <row r="27" spans="1:51" ht="18" customHeight="1" x14ac:dyDescent="0.2">
      <c r="A27" s="123"/>
      <c r="B27" s="123"/>
      <c r="C27" s="263"/>
      <c r="D27" s="295"/>
      <c r="E27" s="58"/>
      <c r="F27" s="152"/>
    </row>
    <row r="28" spans="1:51" ht="18" customHeight="1" x14ac:dyDescent="0.2">
      <c r="A28" s="123"/>
      <c r="B28" s="123"/>
      <c r="C28" s="155"/>
      <c r="D28" s="295"/>
      <c r="E28" s="129"/>
      <c r="F28" s="152"/>
    </row>
    <row r="29" spans="1:51" ht="15" customHeight="1" x14ac:dyDescent="0.2">
      <c r="AX29" s="138"/>
      <c r="AY29" s="138"/>
    </row>
    <row r="30" spans="1:51" ht="17.25" customHeight="1" x14ac:dyDescent="0.2">
      <c r="A30" s="165" t="s">
        <v>72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X30" s="138"/>
    </row>
    <row r="31" spans="1:51" ht="15" customHeight="1" x14ac:dyDescent="0.2"/>
    <row r="32" spans="1:51" ht="2.25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59"/>
      <c r="O32" s="31"/>
      <c r="P32" s="31"/>
      <c r="Q32" s="31"/>
      <c r="R32" s="31"/>
      <c r="S32" s="31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</row>
    <row r="33" spans="1:50" ht="18" customHeight="1" x14ac:dyDescent="0.2">
      <c r="A33" s="243" t="s">
        <v>73</v>
      </c>
      <c r="B33" s="311"/>
      <c r="C33" s="311"/>
      <c r="D33" s="312"/>
      <c r="E33" s="203" t="s">
        <v>50</v>
      </c>
      <c r="F33" s="275"/>
      <c r="G33" s="275"/>
      <c r="H33" s="180" t="s">
        <v>74</v>
      </c>
      <c r="I33" s="319"/>
      <c r="J33" s="319"/>
      <c r="K33" s="319"/>
      <c r="L33" s="319"/>
      <c r="M33" s="320"/>
      <c r="N33" s="315" t="s">
        <v>75</v>
      </c>
      <c r="O33" s="316"/>
      <c r="P33" s="321"/>
      <c r="Q33" s="315" t="s">
        <v>76</v>
      </c>
      <c r="R33" s="316"/>
      <c r="S33" s="316"/>
      <c r="T33" s="147"/>
      <c r="U33" s="147"/>
      <c r="V33" s="147"/>
      <c r="W33" s="147"/>
      <c r="X33" s="147"/>
      <c r="Y33" s="138"/>
      <c r="Z33" s="147"/>
      <c r="AA33" s="147"/>
      <c r="AB33" s="147"/>
      <c r="AC33" s="147"/>
      <c r="AD33" s="147"/>
      <c r="AE33" s="147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</row>
    <row r="34" spans="1:50" ht="18" customHeight="1" x14ac:dyDescent="0.2">
      <c r="A34" s="313"/>
      <c r="B34" s="313"/>
      <c r="C34" s="313"/>
      <c r="D34" s="314"/>
      <c r="E34" s="250"/>
      <c r="F34" s="251"/>
      <c r="G34" s="251"/>
      <c r="H34" s="296" t="s">
        <v>54</v>
      </c>
      <c r="I34" s="297"/>
      <c r="J34" s="296" t="s">
        <v>55</v>
      </c>
      <c r="K34" s="297"/>
      <c r="L34" s="296" t="s">
        <v>56</v>
      </c>
      <c r="M34" s="323"/>
      <c r="N34" s="317"/>
      <c r="O34" s="316"/>
      <c r="P34" s="321"/>
      <c r="Q34" s="317"/>
      <c r="R34" s="316"/>
      <c r="S34" s="316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</row>
    <row r="35" spans="1:50" ht="10.5" customHeight="1" x14ac:dyDescent="0.2">
      <c r="A35" s="32"/>
      <c r="B35" s="32"/>
      <c r="C35" s="32"/>
      <c r="D35" s="32"/>
      <c r="E35" s="60"/>
      <c r="F35" s="61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</row>
    <row r="36" spans="1:50" ht="18" customHeight="1" x14ac:dyDescent="0.2">
      <c r="A36" s="310" t="s">
        <v>255</v>
      </c>
      <c r="B36" s="310"/>
      <c r="C36" s="310"/>
      <c r="D36" s="310"/>
      <c r="E36" s="226">
        <v>2</v>
      </c>
      <c r="F36" s="225"/>
      <c r="G36" s="12"/>
      <c r="H36" s="137"/>
      <c r="I36" s="137">
        <v>346</v>
      </c>
      <c r="J36" s="137"/>
      <c r="K36" s="137">
        <v>127</v>
      </c>
      <c r="L36" s="322">
        <v>219</v>
      </c>
      <c r="M36" s="322"/>
      <c r="N36" s="137"/>
      <c r="O36" s="137">
        <v>26</v>
      </c>
      <c r="P36" s="137"/>
      <c r="Q36" s="137"/>
      <c r="R36" s="137">
        <v>5</v>
      </c>
      <c r="S36" s="137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</row>
    <row r="37" spans="1:50" ht="18" customHeight="1" x14ac:dyDescent="0.2">
      <c r="A37" s="307" t="s">
        <v>218</v>
      </c>
      <c r="B37" s="307"/>
      <c r="C37" s="307"/>
      <c r="D37" s="307"/>
      <c r="E37" s="226">
        <v>2</v>
      </c>
      <c r="F37" s="225"/>
      <c r="G37" s="12"/>
      <c r="H37" s="137"/>
      <c r="I37" s="137">
        <v>326</v>
      </c>
      <c r="J37" s="137"/>
      <c r="K37" s="137">
        <v>123</v>
      </c>
      <c r="L37" s="322">
        <v>203</v>
      </c>
      <c r="M37" s="322"/>
      <c r="N37" s="137"/>
      <c r="O37" s="137">
        <v>24</v>
      </c>
      <c r="P37" s="137"/>
      <c r="Q37" s="137"/>
      <c r="R37" s="137">
        <v>5</v>
      </c>
      <c r="S37" s="137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5"/>
      <c r="AV37" s="138"/>
      <c r="AW37" s="138"/>
      <c r="AX37" s="138"/>
    </row>
    <row r="38" spans="1:50" s="8" customFormat="1" ht="18" customHeight="1" x14ac:dyDescent="0.2">
      <c r="A38" s="307">
        <v>2</v>
      </c>
      <c r="B38" s="307"/>
      <c r="C38" s="307"/>
      <c r="D38" s="307"/>
      <c r="E38" s="226">
        <v>2</v>
      </c>
      <c r="F38" s="225"/>
      <c r="G38" s="12"/>
      <c r="H38" s="137"/>
      <c r="I38" s="137">
        <v>332</v>
      </c>
      <c r="J38" s="137"/>
      <c r="K38" s="137">
        <v>118</v>
      </c>
      <c r="L38" s="322">
        <v>214</v>
      </c>
      <c r="M38" s="322"/>
      <c r="N38" s="137"/>
      <c r="O38" s="137">
        <v>26</v>
      </c>
      <c r="P38" s="137"/>
      <c r="Q38" s="137"/>
      <c r="R38" s="136">
        <v>5</v>
      </c>
      <c r="S38" s="137"/>
      <c r="T38" s="15"/>
      <c r="U38" s="138"/>
      <c r="V38" s="138"/>
      <c r="W38" s="138"/>
      <c r="X38" s="138"/>
      <c r="Y38" s="138"/>
      <c r="Z38" s="138"/>
      <c r="AA38" s="15"/>
      <c r="AB38" s="138"/>
      <c r="AC38" s="138"/>
      <c r="AD38" s="138"/>
      <c r="AE38" s="138"/>
      <c r="AF38" s="138"/>
      <c r="AG38" s="138"/>
      <c r="AH38" s="15"/>
      <c r="AI38" s="138"/>
      <c r="AJ38" s="138"/>
      <c r="AK38" s="138"/>
      <c r="AL38" s="138"/>
      <c r="AM38" s="138"/>
      <c r="AN38" s="138"/>
      <c r="AO38" s="15"/>
      <c r="AP38" s="138"/>
      <c r="AQ38" s="138"/>
      <c r="AR38" s="138"/>
      <c r="AS38" s="138"/>
      <c r="AT38" s="138"/>
      <c r="AU38" s="15"/>
      <c r="AV38" s="15"/>
      <c r="AW38" s="15"/>
      <c r="AX38" s="15"/>
    </row>
    <row r="39" spans="1:50" s="8" customFormat="1" ht="18" customHeight="1" x14ac:dyDescent="0.2">
      <c r="A39" s="307">
        <v>3</v>
      </c>
      <c r="B39" s="307"/>
      <c r="C39" s="307"/>
      <c r="D39" s="307"/>
      <c r="E39" s="226">
        <v>2</v>
      </c>
      <c r="F39" s="225"/>
      <c r="G39" s="12"/>
      <c r="H39" s="137"/>
      <c r="I39" s="137">
        <v>357</v>
      </c>
      <c r="J39" s="137"/>
      <c r="K39" s="137">
        <v>112</v>
      </c>
      <c r="L39" s="322">
        <v>245</v>
      </c>
      <c r="M39" s="322"/>
      <c r="N39" s="137"/>
      <c r="O39" s="137">
        <v>24</v>
      </c>
      <c r="P39" s="137"/>
      <c r="Q39" s="137"/>
      <c r="R39" s="136">
        <v>6</v>
      </c>
      <c r="S39" s="137"/>
      <c r="T39" s="15"/>
      <c r="U39" s="138"/>
      <c r="V39" s="138"/>
      <c r="W39" s="138"/>
      <c r="X39" s="138"/>
      <c r="Y39" s="138"/>
      <c r="Z39" s="138"/>
      <c r="AA39" s="15"/>
      <c r="AB39" s="138"/>
      <c r="AC39" s="138"/>
      <c r="AD39" s="138"/>
      <c r="AE39" s="138"/>
      <c r="AF39" s="138"/>
      <c r="AG39" s="138"/>
      <c r="AH39" s="15"/>
      <c r="AI39" s="138"/>
      <c r="AJ39" s="138"/>
      <c r="AK39" s="138"/>
      <c r="AL39" s="138"/>
      <c r="AM39" s="138"/>
      <c r="AN39" s="138"/>
      <c r="AO39" s="15"/>
      <c r="AP39" s="138"/>
      <c r="AQ39" s="138"/>
      <c r="AR39" s="138"/>
      <c r="AS39" s="138"/>
      <c r="AT39" s="138"/>
      <c r="AU39" s="15"/>
      <c r="AV39" s="15"/>
      <c r="AW39" s="15"/>
      <c r="AX39" s="15"/>
    </row>
    <row r="40" spans="1:50" ht="10.5" customHeight="1" x14ac:dyDescent="0.2">
      <c r="A40" s="145"/>
      <c r="B40" s="145"/>
      <c r="C40" s="145"/>
      <c r="D40" s="145"/>
      <c r="E40" s="62"/>
      <c r="F40" s="137"/>
      <c r="G40" s="133"/>
      <c r="H40" s="137"/>
      <c r="I40" s="137"/>
      <c r="J40" s="137"/>
      <c r="K40" s="137"/>
      <c r="L40" s="137"/>
      <c r="M40" s="63"/>
      <c r="N40" s="137"/>
      <c r="O40" s="137"/>
      <c r="P40" s="137"/>
      <c r="Q40" s="137"/>
      <c r="R40" s="137"/>
      <c r="S40" s="137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</row>
    <row r="41" spans="1:50" s="9" customFormat="1" ht="18" customHeight="1" x14ac:dyDescent="0.2">
      <c r="A41" s="395">
        <v>4</v>
      </c>
      <c r="B41" s="395"/>
      <c r="C41" s="395"/>
      <c r="D41" s="395"/>
      <c r="E41" s="396">
        <v>2</v>
      </c>
      <c r="F41" s="397"/>
      <c r="G41" s="1"/>
      <c r="H41" s="2"/>
      <c r="I41" s="2">
        <v>369</v>
      </c>
      <c r="J41" s="2"/>
      <c r="K41" s="2">
        <v>118</v>
      </c>
      <c r="L41" s="398">
        <v>251</v>
      </c>
      <c r="M41" s="398"/>
      <c r="N41" s="2"/>
      <c r="O41" s="2">
        <v>23</v>
      </c>
      <c r="P41" s="2"/>
      <c r="Q41" s="2"/>
      <c r="R41" s="153">
        <v>5</v>
      </c>
      <c r="S41" s="2"/>
      <c r="T41" s="64"/>
      <c r="U41" s="16"/>
      <c r="V41" s="16"/>
      <c r="W41" s="16"/>
      <c r="X41" s="16"/>
      <c r="Y41" s="16"/>
      <c r="Z41" s="16"/>
      <c r="AA41" s="6"/>
      <c r="AB41" s="16"/>
      <c r="AC41" s="16"/>
      <c r="AD41" s="16"/>
      <c r="AE41" s="16"/>
      <c r="AF41" s="16"/>
      <c r="AG41" s="16"/>
      <c r="AH41" s="6"/>
      <c r="AI41" s="16"/>
      <c r="AJ41" s="16"/>
      <c r="AK41" s="16"/>
      <c r="AL41" s="16"/>
      <c r="AM41" s="16"/>
      <c r="AN41" s="16"/>
      <c r="AO41" s="6"/>
      <c r="AP41" s="16"/>
      <c r="AQ41" s="16"/>
      <c r="AR41" s="16"/>
      <c r="AS41" s="16"/>
      <c r="AT41" s="16"/>
      <c r="AU41" s="6"/>
      <c r="AV41" s="6"/>
      <c r="AW41" s="6"/>
      <c r="AX41" s="6"/>
    </row>
    <row r="42" spans="1:50" ht="10.5" customHeight="1" x14ac:dyDescent="0.2">
      <c r="A42" s="140"/>
      <c r="B42" s="140"/>
      <c r="C42" s="140"/>
      <c r="D42" s="140"/>
      <c r="E42" s="7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</row>
    <row r="43" spans="1:50" ht="18" customHeight="1" x14ac:dyDescent="0.2">
      <c r="A43" s="123"/>
      <c r="B43" s="155"/>
      <c r="C43" s="295"/>
      <c r="D43" s="295"/>
      <c r="E43" s="129"/>
      <c r="F43" s="129"/>
      <c r="G43" s="129"/>
      <c r="H43" s="129"/>
      <c r="I43" s="129"/>
      <c r="J43" s="129"/>
      <c r="K43" s="129"/>
      <c r="L43" s="129"/>
      <c r="M43" s="138"/>
      <c r="N43" s="138"/>
      <c r="O43" s="129"/>
      <c r="P43" s="138"/>
      <c r="Q43" s="138"/>
      <c r="R43" s="129"/>
      <c r="S43" s="138"/>
      <c r="T43" s="138"/>
    </row>
    <row r="44" spans="1:50" ht="12" customHeight="1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</row>
    <row r="45" spans="1:50" ht="19.5" customHeight="1" x14ac:dyDescent="0.2">
      <c r="S45" s="138"/>
      <c r="T45" s="138"/>
    </row>
  </sheetData>
  <mergeCells count="49">
    <mergeCell ref="E37:F37"/>
    <mergeCell ref="Q33:S34"/>
    <mergeCell ref="B43:D43"/>
    <mergeCell ref="A41:D41"/>
    <mergeCell ref="H33:M33"/>
    <mergeCell ref="N33:P34"/>
    <mergeCell ref="L41:M41"/>
    <mergeCell ref="L37:M37"/>
    <mergeCell ref="L36:M36"/>
    <mergeCell ref="L38:M38"/>
    <mergeCell ref="A39:D39"/>
    <mergeCell ref="E39:F39"/>
    <mergeCell ref="L39:M39"/>
    <mergeCell ref="E41:F41"/>
    <mergeCell ref="L34:M34"/>
    <mergeCell ref="E36:F36"/>
    <mergeCell ref="E38:F38"/>
    <mergeCell ref="C26:D26"/>
    <mergeCell ref="A20:D20"/>
    <mergeCell ref="A17:D17"/>
    <mergeCell ref="A38:D38"/>
    <mergeCell ref="A18:D18"/>
    <mergeCell ref="A19:D19"/>
    <mergeCell ref="C27:D27"/>
    <mergeCell ref="A21:D21"/>
    <mergeCell ref="A23:D23"/>
    <mergeCell ref="A22:D22"/>
    <mergeCell ref="A36:D36"/>
    <mergeCell ref="A37:D37"/>
    <mergeCell ref="A25:D25"/>
    <mergeCell ref="A30:S30"/>
    <mergeCell ref="A33:D34"/>
    <mergeCell ref="A1:S1"/>
    <mergeCell ref="A6:S6"/>
    <mergeCell ref="A13:D13"/>
    <mergeCell ref="A9:D11"/>
    <mergeCell ref="H9:J11"/>
    <mergeCell ref="E9:G11"/>
    <mergeCell ref="A4:S4"/>
    <mergeCell ref="K9:S9"/>
    <mergeCell ref="N11:P11"/>
    <mergeCell ref="Q11:S11"/>
    <mergeCell ref="K10:M11"/>
    <mergeCell ref="N10:S10"/>
    <mergeCell ref="C28:D28"/>
    <mergeCell ref="E33:G34"/>
    <mergeCell ref="A16:D16"/>
    <mergeCell ref="H34:I34"/>
    <mergeCell ref="J34:K34"/>
  </mergeCells>
  <phoneticPr fontId="3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0"/>
  </sheetPr>
  <dimension ref="A1:AV38"/>
  <sheetViews>
    <sheetView showGridLines="0" zoomScaleNormal="100" workbookViewId="0">
      <selection sqref="A1:AU1"/>
    </sheetView>
  </sheetViews>
  <sheetFormatPr defaultColWidth="2" defaultRowHeight="19.5" customHeight="1" x14ac:dyDescent="0.2"/>
  <cols>
    <col min="1" max="19" width="2" style="29"/>
    <col min="20" max="23" width="2.08984375" style="29" customWidth="1"/>
    <col min="24" max="16384" width="2" style="29"/>
  </cols>
  <sheetData>
    <row r="1" spans="1:47" ht="17.25" customHeight="1" x14ac:dyDescent="0.2">
      <c r="A1" s="161" t="s">
        <v>248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</row>
    <row r="2" spans="1:47" ht="15" customHeight="1" x14ac:dyDescent="0.2"/>
    <row r="3" spans="1:47" ht="17.25" customHeight="1" x14ac:dyDescent="0.2">
      <c r="A3" s="165" t="s">
        <v>77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</row>
    <row r="4" spans="1:47" ht="15" customHeight="1" x14ac:dyDescent="0.2"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</row>
    <row r="5" spans="1:47" ht="2.2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47" ht="18" customHeight="1" x14ac:dyDescent="0.2">
      <c r="A6" s="243" t="s">
        <v>73</v>
      </c>
      <c r="B6" s="243"/>
      <c r="C6" s="243"/>
      <c r="D6" s="243"/>
      <c r="E6" s="243"/>
      <c r="F6" s="244"/>
      <c r="G6" s="203" t="s">
        <v>50</v>
      </c>
      <c r="H6" s="243"/>
      <c r="I6" s="243"/>
      <c r="J6" s="243"/>
      <c r="K6" s="243"/>
      <c r="L6" s="244"/>
      <c r="M6" s="169" t="s">
        <v>74</v>
      </c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1"/>
      <c r="AH6" s="298" t="s">
        <v>75</v>
      </c>
      <c r="AI6" s="335"/>
      <c r="AJ6" s="335"/>
      <c r="AK6" s="335"/>
      <c r="AL6" s="335"/>
      <c r="AM6" s="335"/>
      <c r="AN6" s="338"/>
      <c r="AO6" s="298" t="s">
        <v>76</v>
      </c>
      <c r="AP6" s="335"/>
      <c r="AQ6" s="335"/>
      <c r="AR6" s="335"/>
      <c r="AS6" s="335"/>
      <c r="AT6" s="335"/>
      <c r="AU6" s="335"/>
    </row>
    <row r="7" spans="1:47" ht="18" customHeight="1" x14ac:dyDescent="0.2">
      <c r="A7" s="246"/>
      <c r="B7" s="246"/>
      <c r="C7" s="246"/>
      <c r="D7" s="246"/>
      <c r="E7" s="246"/>
      <c r="F7" s="247"/>
      <c r="G7" s="245"/>
      <c r="H7" s="246"/>
      <c r="I7" s="246"/>
      <c r="J7" s="246"/>
      <c r="K7" s="246"/>
      <c r="L7" s="247"/>
      <c r="M7" s="169" t="s">
        <v>54</v>
      </c>
      <c r="N7" s="170"/>
      <c r="O7" s="170"/>
      <c r="P7" s="170"/>
      <c r="Q7" s="170"/>
      <c r="R7" s="170"/>
      <c r="S7" s="171"/>
      <c r="T7" s="169" t="s">
        <v>55</v>
      </c>
      <c r="U7" s="170"/>
      <c r="V7" s="170"/>
      <c r="W7" s="170"/>
      <c r="X7" s="170"/>
      <c r="Y7" s="170"/>
      <c r="Z7" s="171"/>
      <c r="AA7" s="169" t="s">
        <v>56</v>
      </c>
      <c r="AB7" s="170"/>
      <c r="AC7" s="170"/>
      <c r="AD7" s="170"/>
      <c r="AE7" s="170"/>
      <c r="AF7" s="170"/>
      <c r="AG7" s="171"/>
      <c r="AH7" s="336"/>
      <c r="AI7" s="337"/>
      <c r="AJ7" s="337"/>
      <c r="AK7" s="337"/>
      <c r="AL7" s="337"/>
      <c r="AM7" s="337"/>
      <c r="AN7" s="339"/>
      <c r="AO7" s="336"/>
      <c r="AP7" s="337"/>
      <c r="AQ7" s="337"/>
      <c r="AR7" s="337"/>
      <c r="AS7" s="337"/>
      <c r="AT7" s="337"/>
      <c r="AU7" s="337"/>
    </row>
    <row r="8" spans="1:47" ht="10.5" customHeight="1" x14ac:dyDescent="0.2">
      <c r="A8" s="32"/>
      <c r="B8" s="32"/>
      <c r="C8" s="32"/>
      <c r="D8" s="32"/>
      <c r="E8" s="32"/>
      <c r="F8" s="44"/>
    </row>
    <row r="9" spans="1:47" ht="18" customHeight="1" x14ac:dyDescent="0.2">
      <c r="A9" s="310" t="s">
        <v>255</v>
      </c>
      <c r="B9" s="310"/>
      <c r="C9" s="310"/>
      <c r="D9" s="310"/>
      <c r="E9" s="310"/>
      <c r="F9" s="340"/>
      <c r="G9" s="207">
        <v>6</v>
      </c>
      <c r="H9" s="208"/>
      <c r="I9" s="208"/>
      <c r="J9" s="208"/>
      <c r="K9" s="208"/>
      <c r="L9" s="83"/>
      <c r="M9" s="208">
        <v>464</v>
      </c>
      <c r="N9" s="208"/>
      <c r="O9" s="208"/>
      <c r="P9" s="208"/>
      <c r="Q9" s="208"/>
      <c r="R9" s="208"/>
      <c r="S9" s="83"/>
      <c r="T9" s="208">
        <v>279</v>
      </c>
      <c r="U9" s="208"/>
      <c r="V9" s="208"/>
      <c r="W9" s="208"/>
      <c r="X9" s="208"/>
      <c r="Y9" s="208"/>
      <c r="Z9" s="83"/>
      <c r="AA9" s="208">
        <v>185</v>
      </c>
      <c r="AB9" s="208"/>
      <c r="AC9" s="208"/>
      <c r="AD9" s="208"/>
      <c r="AE9" s="208"/>
      <c r="AF9" s="208"/>
      <c r="AG9" s="83"/>
      <c r="AH9" s="208">
        <v>53</v>
      </c>
      <c r="AI9" s="208"/>
      <c r="AJ9" s="208"/>
      <c r="AK9" s="208"/>
      <c r="AL9" s="208"/>
      <c r="AM9" s="208"/>
      <c r="AN9" s="83"/>
      <c r="AO9" s="208">
        <v>15</v>
      </c>
      <c r="AP9" s="208"/>
      <c r="AQ9" s="208"/>
      <c r="AR9" s="208"/>
      <c r="AS9" s="208"/>
      <c r="AT9" s="208"/>
      <c r="AU9" s="15"/>
    </row>
    <row r="10" spans="1:47" s="8" customFormat="1" ht="18" customHeight="1" x14ac:dyDescent="0.2">
      <c r="A10" s="307" t="s">
        <v>218</v>
      </c>
      <c r="B10" s="307"/>
      <c r="C10" s="307"/>
      <c r="D10" s="307"/>
      <c r="E10" s="307"/>
      <c r="F10" s="307"/>
      <c r="G10" s="207">
        <v>6</v>
      </c>
      <c r="H10" s="208"/>
      <c r="I10" s="208"/>
      <c r="J10" s="208"/>
      <c r="K10" s="208"/>
      <c r="L10" s="83"/>
      <c r="M10" s="208">
        <v>421</v>
      </c>
      <c r="N10" s="208"/>
      <c r="O10" s="208"/>
      <c r="P10" s="208"/>
      <c r="Q10" s="208"/>
      <c r="R10" s="208"/>
      <c r="S10" s="83"/>
      <c r="T10" s="208">
        <v>265</v>
      </c>
      <c r="U10" s="208"/>
      <c r="V10" s="208"/>
      <c r="W10" s="208"/>
      <c r="X10" s="208"/>
      <c r="Y10" s="208"/>
      <c r="Z10" s="83"/>
      <c r="AA10" s="208">
        <v>156</v>
      </c>
      <c r="AB10" s="208"/>
      <c r="AC10" s="208"/>
      <c r="AD10" s="208"/>
      <c r="AE10" s="208"/>
      <c r="AF10" s="208"/>
      <c r="AG10" s="83"/>
      <c r="AH10" s="208">
        <v>53</v>
      </c>
      <c r="AI10" s="208"/>
      <c r="AJ10" s="208"/>
      <c r="AK10" s="208"/>
      <c r="AL10" s="208"/>
      <c r="AM10" s="208"/>
      <c r="AN10" s="83"/>
      <c r="AO10" s="208">
        <v>15</v>
      </c>
      <c r="AP10" s="208"/>
      <c r="AQ10" s="208"/>
      <c r="AR10" s="208"/>
      <c r="AS10" s="208"/>
      <c r="AT10" s="208"/>
      <c r="AU10" s="15"/>
    </row>
    <row r="11" spans="1:47" s="8" customFormat="1" ht="18" customHeight="1" x14ac:dyDescent="0.2">
      <c r="A11" s="307">
        <v>2</v>
      </c>
      <c r="B11" s="307"/>
      <c r="C11" s="307"/>
      <c r="D11" s="307"/>
      <c r="E11" s="307"/>
      <c r="F11" s="307"/>
      <c r="G11" s="207">
        <v>6</v>
      </c>
      <c r="H11" s="208"/>
      <c r="I11" s="208"/>
      <c r="J11" s="208"/>
      <c r="K11" s="208"/>
      <c r="L11" s="83"/>
      <c r="M11" s="208">
        <v>419</v>
      </c>
      <c r="N11" s="208"/>
      <c r="O11" s="208"/>
      <c r="P11" s="208"/>
      <c r="Q11" s="208"/>
      <c r="R11" s="208"/>
      <c r="S11" s="83"/>
      <c r="T11" s="208">
        <v>255</v>
      </c>
      <c r="U11" s="208"/>
      <c r="V11" s="208"/>
      <c r="W11" s="208"/>
      <c r="X11" s="208"/>
      <c r="Y11" s="208"/>
      <c r="Z11" s="83"/>
      <c r="AA11" s="208">
        <v>164</v>
      </c>
      <c r="AB11" s="208"/>
      <c r="AC11" s="208"/>
      <c r="AD11" s="208"/>
      <c r="AE11" s="208"/>
      <c r="AF11" s="208"/>
      <c r="AG11" s="83"/>
      <c r="AH11" s="208">
        <v>54</v>
      </c>
      <c r="AI11" s="208"/>
      <c r="AJ11" s="208"/>
      <c r="AK11" s="208"/>
      <c r="AL11" s="208"/>
      <c r="AM11" s="208"/>
      <c r="AN11" s="83"/>
      <c r="AO11" s="208">
        <v>14</v>
      </c>
      <c r="AP11" s="208"/>
      <c r="AQ11" s="208"/>
      <c r="AR11" s="208"/>
      <c r="AS11" s="208"/>
      <c r="AT11" s="208"/>
      <c r="AU11" s="15"/>
    </row>
    <row r="12" spans="1:47" s="8" customFormat="1" ht="18" customHeight="1" x14ac:dyDescent="0.2">
      <c r="A12" s="307">
        <v>3</v>
      </c>
      <c r="B12" s="307"/>
      <c r="C12" s="307"/>
      <c r="D12" s="307"/>
      <c r="E12" s="307"/>
      <c r="F12" s="307"/>
      <c r="G12" s="236">
        <v>4</v>
      </c>
      <c r="H12" s="217"/>
      <c r="I12" s="217"/>
      <c r="J12" s="217"/>
      <c r="K12" s="217"/>
      <c r="L12" s="78"/>
      <c r="M12" s="217">
        <v>482</v>
      </c>
      <c r="N12" s="217"/>
      <c r="O12" s="217"/>
      <c r="P12" s="217"/>
      <c r="Q12" s="217"/>
      <c r="R12" s="217"/>
      <c r="S12" s="78"/>
      <c r="T12" s="217">
        <v>333</v>
      </c>
      <c r="U12" s="217"/>
      <c r="V12" s="217"/>
      <c r="W12" s="217"/>
      <c r="X12" s="217"/>
      <c r="Y12" s="217"/>
      <c r="Z12" s="78"/>
      <c r="AA12" s="217">
        <v>149</v>
      </c>
      <c r="AB12" s="217"/>
      <c r="AC12" s="217"/>
      <c r="AD12" s="217"/>
      <c r="AE12" s="217"/>
      <c r="AF12" s="217"/>
      <c r="AG12" s="78"/>
      <c r="AH12" s="217">
        <v>48</v>
      </c>
      <c r="AI12" s="217"/>
      <c r="AJ12" s="217"/>
      <c r="AK12" s="217"/>
      <c r="AL12" s="217"/>
      <c r="AM12" s="217"/>
      <c r="AN12" s="78"/>
      <c r="AO12" s="217">
        <v>15</v>
      </c>
      <c r="AP12" s="217"/>
      <c r="AQ12" s="217"/>
      <c r="AR12" s="217"/>
      <c r="AS12" s="217"/>
      <c r="AT12" s="217"/>
      <c r="AU12" s="15"/>
    </row>
    <row r="13" spans="1:47" ht="10.5" customHeight="1" x14ac:dyDescent="0.2">
      <c r="A13" s="49"/>
      <c r="B13" s="49"/>
      <c r="C13" s="49"/>
      <c r="D13" s="49"/>
      <c r="E13" s="49"/>
      <c r="F13" s="50"/>
      <c r="H13" s="25"/>
      <c r="I13" s="25"/>
      <c r="J13" s="25"/>
      <c r="K13" s="25"/>
      <c r="L13" s="25"/>
      <c r="M13" s="25"/>
      <c r="N13" s="25"/>
      <c r="O13" s="25"/>
    </row>
    <row r="14" spans="1:47" s="9" customFormat="1" ht="18" customHeight="1" x14ac:dyDescent="0.2">
      <c r="A14" s="318">
        <v>4</v>
      </c>
      <c r="B14" s="318"/>
      <c r="C14" s="318"/>
      <c r="D14" s="318"/>
      <c r="E14" s="318"/>
      <c r="F14" s="318"/>
      <c r="G14" s="332">
        <v>4</v>
      </c>
      <c r="H14" s="219"/>
      <c r="I14" s="219"/>
      <c r="J14" s="219"/>
      <c r="K14" s="219"/>
      <c r="L14" s="115"/>
      <c r="M14" s="219">
        <v>509</v>
      </c>
      <c r="N14" s="219"/>
      <c r="O14" s="219"/>
      <c r="P14" s="219"/>
      <c r="Q14" s="219"/>
      <c r="R14" s="219"/>
      <c r="S14" s="115"/>
      <c r="T14" s="219">
        <v>325</v>
      </c>
      <c r="U14" s="219"/>
      <c r="V14" s="219"/>
      <c r="W14" s="219"/>
      <c r="X14" s="219"/>
      <c r="Y14" s="219"/>
      <c r="Z14" s="115"/>
      <c r="AA14" s="219">
        <v>184</v>
      </c>
      <c r="AB14" s="219"/>
      <c r="AC14" s="219"/>
      <c r="AD14" s="219"/>
      <c r="AE14" s="219"/>
      <c r="AF14" s="219"/>
      <c r="AG14" s="115"/>
      <c r="AH14" s="219">
        <v>51</v>
      </c>
      <c r="AI14" s="219"/>
      <c r="AJ14" s="219"/>
      <c r="AK14" s="219"/>
      <c r="AL14" s="219"/>
      <c r="AM14" s="219"/>
      <c r="AN14" s="115"/>
      <c r="AO14" s="219">
        <v>12</v>
      </c>
      <c r="AP14" s="219"/>
      <c r="AQ14" s="219"/>
      <c r="AR14" s="219"/>
      <c r="AS14" s="219"/>
      <c r="AT14" s="219"/>
      <c r="AU14" s="6"/>
    </row>
    <row r="15" spans="1:47" ht="10.5" customHeight="1" x14ac:dyDescent="0.2">
      <c r="A15" s="18"/>
      <c r="B15" s="18"/>
      <c r="C15" s="18"/>
      <c r="D15" s="18"/>
      <c r="E15" s="18"/>
      <c r="F15" s="36"/>
      <c r="G15" s="3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</row>
    <row r="16" spans="1:47" ht="22.5" customHeight="1" x14ac:dyDescent="0.2"/>
    <row r="17" spans="1:48" ht="21.75" customHeight="1" x14ac:dyDescent="0.2"/>
    <row r="18" spans="1:48" ht="21.75" customHeight="1" x14ac:dyDescent="0.2"/>
    <row r="19" spans="1:48" s="120" customFormat="1" ht="21.75" customHeight="1" x14ac:dyDescent="0.2">
      <c r="A19" s="333" t="s">
        <v>256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</row>
    <row r="20" spans="1:48" ht="21.75" customHeight="1" x14ac:dyDescent="0.2"/>
    <row r="21" spans="1:48" ht="21.75" customHeight="1" x14ac:dyDescent="0.2">
      <c r="A21" s="178" t="s">
        <v>78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</row>
    <row r="22" spans="1:48" ht="21.75" customHeight="1" x14ac:dyDescent="0.2"/>
    <row r="23" spans="1:48" ht="2.25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</row>
    <row r="24" spans="1:48" ht="18" customHeight="1" x14ac:dyDescent="0.2">
      <c r="A24" s="171" t="s">
        <v>79</v>
      </c>
      <c r="B24" s="180"/>
      <c r="C24" s="180"/>
      <c r="D24" s="180"/>
      <c r="E24" s="180"/>
      <c r="F24" s="180"/>
      <c r="G24" s="180"/>
      <c r="H24" s="319"/>
      <c r="I24" s="319"/>
      <c r="J24" s="319"/>
      <c r="K24" s="180" t="s">
        <v>80</v>
      </c>
      <c r="L24" s="180"/>
      <c r="M24" s="180"/>
      <c r="N24" s="180"/>
      <c r="O24" s="180"/>
      <c r="P24" s="180"/>
      <c r="Q24" s="180"/>
      <c r="R24" s="180"/>
      <c r="S24" s="169"/>
      <c r="T24" s="330"/>
      <c r="U24" s="331"/>
      <c r="V24" s="331"/>
      <c r="W24" s="331"/>
      <c r="X24" s="326" t="s">
        <v>257</v>
      </c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177" t="s">
        <v>81</v>
      </c>
      <c r="AQ24" s="177"/>
      <c r="AR24" s="177"/>
      <c r="AS24" s="177"/>
      <c r="AT24" s="177"/>
      <c r="AU24" s="186"/>
    </row>
    <row r="25" spans="1:48" ht="18" customHeight="1" x14ac:dyDescent="0.2">
      <c r="A25" s="171"/>
      <c r="B25" s="180"/>
      <c r="C25" s="180"/>
      <c r="D25" s="180"/>
      <c r="E25" s="180"/>
      <c r="F25" s="180"/>
      <c r="G25" s="180"/>
      <c r="H25" s="319"/>
      <c r="I25" s="319"/>
      <c r="J25" s="319"/>
      <c r="K25" s="180"/>
      <c r="L25" s="180"/>
      <c r="M25" s="180"/>
      <c r="N25" s="180"/>
      <c r="O25" s="180"/>
      <c r="P25" s="180"/>
      <c r="Q25" s="180"/>
      <c r="R25" s="180"/>
      <c r="S25" s="180"/>
      <c r="T25" s="327" t="s">
        <v>82</v>
      </c>
      <c r="U25" s="328"/>
      <c r="V25" s="328"/>
      <c r="W25" s="329"/>
      <c r="X25" s="180" t="s">
        <v>83</v>
      </c>
      <c r="Y25" s="180"/>
      <c r="Z25" s="180"/>
      <c r="AA25" s="180"/>
      <c r="AB25" s="180"/>
      <c r="AC25" s="180"/>
      <c r="AD25" s="180"/>
      <c r="AE25" s="180"/>
      <c r="AF25" s="180"/>
      <c r="AG25" s="180" t="s">
        <v>84</v>
      </c>
      <c r="AH25" s="180"/>
      <c r="AI25" s="180"/>
      <c r="AJ25" s="180"/>
      <c r="AK25" s="180"/>
      <c r="AL25" s="180"/>
      <c r="AM25" s="180"/>
      <c r="AN25" s="180"/>
      <c r="AO25" s="180"/>
      <c r="AP25" s="177"/>
      <c r="AQ25" s="177"/>
      <c r="AR25" s="177"/>
      <c r="AS25" s="177"/>
      <c r="AT25" s="177"/>
      <c r="AU25" s="186"/>
    </row>
    <row r="26" spans="1:48" ht="18" customHeight="1" x14ac:dyDescent="0.2">
      <c r="A26" s="171"/>
      <c r="B26" s="180"/>
      <c r="C26" s="180"/>
      <c r="D26" s="180"/>
      <c r="E26" s="180"/>
      <c r="F26" s="180"/>
      <c r="G26" s="180"/>
      <c r="H26" s="319"/>
      <c r="I26" s="319"/>
      <c r="J26" s="319"/>
      <c r="K26" s="325" t="s">
        <v>20</v>
      </c>
      <c r="L26" s="325"/>
      <c r="M26" s="325"/>
      <c r="N26" s="325" t="s">
        <v>55</v>
      </c>
      <c r="O26" s="325"/>
      <c r="P26" s="325"/>
      <c r="Q26" s="325" t="s">
        <v>56</v>
      </c>
      <c r="R26" s="325"/>
      <c r="S26" s="325"/>
      <c r="T26" s="324" t="s">
        <v>55</v>
      </c>
      <c r="U26" s="324"/>
      <c r="V26" s="324" t="s">
        <v>56</v>
      </c>
      <c r="W26" s="324"/>
      <c r="X26" s="325" t="s">
        <v>20</v>
      </c>
      <c r="Y26" s="325"/>
      <c r="Z26" s="325"/>
      <c r="AA26" s="325" t="s">
        <v>55</v>
      </c>
      <c r="AB26" s="325"/>
      <c r="AC26" s="325"/>
      <c r="AD26" s="325" t="s">
        <v>56</v>
      </c>
      <c r="AE26" s="325"/>
      <c r="AF26" s="325"/>
      <c r="AG26" s="325" t="s">
        <v>20</v>
      </c>
      <c r="AH26" s="325"/>
      <c r="AI26" s="325"/>
      <c r="AJ26" s="325" t="s">
        <v>55</v>
      </c>
      <c r="AK26" s="325"/>
      <c r="AL26" s="325"/>
      <c r="AM26" s="325" t="s">
        <v>56</v>
      </c>
      <c r="AN26" s="325"/>
      <c r="AO26" s="325"/>
      <c r="AP26" s="324" t="s">
        <v>20</v>
      </c>
      <c r="AQ26" s="324"/>
      <c r="AR26" s="324" t="s">
        <v>55</v>
      </c>
      <c r="AS26" s="324"/>
      <c r="AT26" s="324" t="s">
        <v>56</v>
      </c>
      <c r="AU26" s="196"/>
    </row>
    <row r="27" spans="1:48" ht="15" customHeight="1" x14ac:dyDescent="0.2">
      <c r="A27" s="49"/>
      <c r="B27" s="49"/>
      <c r="C27" s="49"/>
      <c r="D27" s="49"/>
      <c r="E27" s="49"/>
      <c r="F27" s="49"/>
      <c r="G27" s="49"/>
      <c r="H27" s="51"/>
      <c r="I27" s="51"/>
      <c r="J27" s="51"/>
      <c r="K27" s="52"/>
      <c r="L27" s="53"/>
      <c r="M27" s="53"/>
      <c r="N27" s="53"/>
      <c r="O27" s="53"/>
      <c r="P27" s="53"/>
      <c r="Q27" s="53"/>
      <c r="R27" s="53"/>
      <c r="S27" s="53"/>
      <c r="T27" s="54"/>
      <c r="U27" s="54"/>
      <c r="V27" s="54"/>
      <c r="W27" s="54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4"/>
      <c r="AQ27" s="54"/>
      <c r="AR27" s="54"/>
      <c r="AS27" s="54"/>
      <c r="AT27" s="54"/>
      <c r="AU27" s="54"/>
    </row>
    <row r="28" spans="1:48" ht="22" customHeight="1" x14ac:dyDescent="0.2">
      <c r="A28" s="155" t="s">
        <v>85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60">
        <v>2336</v>
      </c>
      <c r="L28" s="158"/>
      <c r="M28" s="158"/>
      <c r="N28" s="158">
        <v>1909</v>
      </c>
      <c r="O28" s="158"/>
      <c r="P28" s="158"/>
      <c r="Q28" s="158">
        <v>427</v>
      </c>
      <c r="R28" s="158"/>
      <c r="S28" s="158"/>
      <c r="T28" s="158" t="s">
        <v>3</v>
      </c>
      <c r="U28" s="158"/>
      <c r="V28" s="158" t="s">
        <v>3</v>
      </c>
      <c r="W28" s="158"/>
      <c r="X28" s="158">
        <v>1233</v>
      </c>
      <c r="Y28" s="158"/>
      <c r="Z28" s="158"/>
      <c r="AA28" s="158">
        <v>986</v>
      </c>
      <c r="AB28" s="158"/>
      <c r="AC28" s="158"/>
      <c r="AD28" s="158">
        <v>247</v>
      </c>
      <c r="AE28" s="158"/>
      <c r="AF28" s="158"/>
      <c r="AG28" s="158">
        <v>548</v>
      </c>
      <c r="AH28" s="158"/>
      <c r="AI28" s="158"/>
      <c r="AJ28" s="158">
        <v>437</v>
      </c>
      <c r="AK28" s="158"/>
      <c r="AL28" s="158"/>
      <c r="AM28" s="158">
        <v>111</v>
      </c>
      <c r="AN28" s="158"/>
      <c r="AO28" s="158"/>
      <c r="AP28" s="158">
        <v>545</v>
      </c>
      <c r="AQ28" s="158"/>
      <c r="AR28" s="158">
        <v>469</v>
      </c>
      <c r="AS28" s="158"/>
      <c r="AT28" s="158">
        <v>76</v>
      </c>
      <c r="AU28" s="158"/>
      <c r="AV28" s="120"/>
    </row>
    <row r="29" spans="1:48" ht="22" customHeight="1" x14ac:dyDescent="0.2">
      <c r="A29" s="155" t="s">
        <v>86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60">
        <v>1201</v>
      </c>
      <c r="L29" s="158"/>
      <c r="M29" s="158"/>
      <c r="N29" s="158">
        <v>525</v>
      </c>
      <c r="O29" s="158"/>
      <c r="P29" s="158"/>
      <c r="Q29" s="158">
        <v>676</v>
      </c>
      <c r="R29" s="158"/>
      <c r="S29" s="158"/>
      <c r="T29" s="158">
        <v>122</v>
      </c>
      <c r="U29" s="158"/>
      <c r="V29" s="158">
        <v>69</v>
      </c>
      <c r="W29" s="158"/>
      <c r="X29" s="158">
        <v>1303</v>
      </c>
      <c r="Y29" s="158"/>
      <c r="Z29" s="158"/>
      <c r="AA29" s="158">
        <v>537</v>
      </c>
      <c r="AB29" s="158"/>
      <c r="AC29" s="158"/>
      <c r="AD29" s="158">
        <v>766</v>
      </c>
      <c r="AE29" s="158"/>
      <c r="AF29" s="158"/>
      <c r="AG29" s="158">
        <v>227</v>
      </c>
      <c r="AH29" s="158"/>
      <c r="AI29" s="158"/>
      <c r="AJ29" s="158">
        <v>83</v>
      </c>
      <c r="AK29" s="158"/>
      <c r="AL29" s="158"/>
      <c r="AM29" s="158">
        <v>144</v>
      </c>
      <c r="AN29" s="158"/>
      <c r="AO29" s="158"/>
      <c r="AP29" s="158">
        <v>227</v>
      </c>
      <c r="AQ29" s="158"/>
      <c r="AR29" s="158">
        <v>107</v>
      </c>
      <c r="AS29" s="158"/>
      <c r="AT29" s="158">
        <v>164</v>
      </c>
      <c r="AU29" s="158"/>
      <c r="AV29" s="120"/>
    </row>
    <row r="30" spans="1:48" ht="22" customHeight="1" x14ac:dyDescent="0.2">
      <c r="A30" s="155" t="s">
        <v>87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60">
        <v>1129</v>
      </c>
      <c r="L30" s="158"/>
      <c r="M30" s="158"/>
      <c r="N30" s="218">
        <v>731</v>
      </c>
      <c r="O30" s="218"/>
      <c r="P30" s="218"/>
      <c r="Q30" s="218">
        <v>335</v>
      </c>
      <c r="R30" s="218"/>
      <c r="S30" s="218"/>
      <c r="T30" s="218">
        <v>49</v>
      </c>
      <c r="U30" s="218"/>
      <c r="V30" s="218">
        <v>14</v>
      </c>
      <c r="W30" s="218"/>
      <c r="X30" s="218">
        <v>386</v>
      </c>
      <c r="Y30" s="218"/>
      <c r="Z30" s="218"/>
      <c r="AA30" s="218">
        <v>285</v>
      </c>
      <c r="AB30" s="218"/>
      <c r="AC30" s="218"/>
      <c r="AD30" s="218">
        <v>101</v>
      </c>
      <c r="AE30" s="218"/>
      <c r="AF30" s="218"/>
      <c r="AG30" s="218">
        <v>209</v>
      </c>
      <c r="AH30" s="218"/>
      <c r="AI30" s="218"/>
      <c r="AJ30" s="218">
        <v>142</v>
      </c>
      <c r="AK30" s="218"/>
      <c r="AL30" s="218"/>
      <c r="AM30" s="218">
        <v>67</v>
      </c>
      <c r="AN30" s="218"/>
      <c r="AO30" s="218"/>
      <c r="AP30" s="218">
        <v>242</v>
      </c>
      <c r="AQ30" s="218"/>
      <c r="AR30" s="218">
        <v>171</v>
      </c>
      <c r="AS30" s="218"/>
      <c r="AT30" s="218">
        <v>71</v>
      </c>
      <c r="AU30" s="218"/>
      <c r="AV30" s="120"/>
    </row>
    <row r="31" spans="1:48" ht="22" customHeight="1" x14ac:dyDescent="0.2">
      <c r="A31" s="155" t="s">
        <v>88</v>
      </c>
      <c r="B31" s="155"/>
      <c r="C31" s="155"/>
      <c r="D31" s="155"/>
      <c r="E31" s="155"/>
      <c r="F31" s="155"/>
      <c r="G31" s="155"/>
      <c r="H31" s="155"/>
      <c r="I31" s="155"/>
      <c r="J31" s="155"/>
      <c r="K31" s="343">
        <v>467</v>
      </c>
      <c r="L31" s="218"/>
      <c r="M31" s="218"/>
      <c r="N31" s="218">
        <v>115</v>
      </c>
      <c r="O31" s="218"/>
      <c r="P31" s="218"/>
      <c r="Q31" s="218">
        <v>352</v>
      </c>
      <c r="R31" s="218"/>
      <c r="S31" s="218"/>
      <c r="T31" s="218">
        <v>4</v>
      </c>
      <c r="U31" s="218"/>
      <c r="V31" s="218">
        <v>10</v>
      </c>
      <c r="W31" s="218"/>
      <c r="X31" s="218">
        <v>222</v>
      </c>
      <c r="Y31" s="218"/>
      <c r="Z31" s="218"/>
      <c r="AA31" s="218">
        <v>45</v>
      </c>
      <c r="AB31" s="218"/>
      <c r="AC31" s="218"/>
      <c r="AD31" s="218">
        <v>177</v>
      </c>
      <c r="AE31" s="218"/>
      <c r="AF31" s="218"/>
      <c r="AG31" s="218">
        <v>121</v>
      </c>
      <c r="AH31" s="218"/>
      <c r="AI31" s="218"/>
      <c r="AJ31" s="218">
        <v>25</v>
      </c>
      <c r="AK31" s="218"/>
      <c r="AL31" s="218"/>
      <c r="AM31" s="218">
        <v>96</v>
      </c>
      <c r="AN31" s="218"/>
      <c r="AO31" s="218"/>
      <c r="AP31" s="218">
        <v>92</v>
      </c>
      <c r="AQ31" s="218"/>
      <c r="AR31" s="218">
        <v>21</v>
      </c>
      <c r="AS31" s="218"/>
      <c r="AT31" s="218">
        <v>71</v>
      </c>
      <c r="AU31" s="218"/>
      <c r="AV31" s="120"/>
    </row>
    <row r="32" spans="1:48" ht="24" customHeight="1" x14ac:dyDescent="0.2">
      <c r="A32" s="155" t="s">
        <v>15</v>
      </c>
      <c r="B32" s="155"/>
      <c r="C32" s="155"/>
      <c r="D32" s="155"/>
      <c r="E32" s="155"/>
      <c r="F32" s="155"/>
      <c r="G32" s="155"/>
      <c r="H32" s="155"/>
      <c r="I32" s="155"/>
      <c r="J32" s="155"/>
      <c r="K32" s="343">
        <v>158</v>
      </c>
      <c r="L32" s="218"/>
      <c r="M32" s="218"/>
      <c r="N32" s="218">
        <v>15</v>
      </c>
      <c r="O32" s="218"/>
      <c r="P32" s="218"/>
      <c r="Q32" s="218">
        <v>143</v>
      </c>
      <c r="R32" s="218"/>
      <c r="S32" s="218"/>
      <c r="T32" s="158" t="s">
        <v>3</v>
      </c>
      <c r="U32" s="158"/>
      <c r="V32" s="158" t="s">
        <v>3</v>
      </c>
      <c r="W32" s="158"/>
      <c r="X32" s="218">
        <v>92</v>
      </c>
      <c r="Y32" s="218"/>
      <c r="Z32" s="218"/>
      <c r="AA32" s="218">
        <v>13</v>
      </c>
      <c r="AB32" s="218"/>
      <c r="AC32" s="218"/>
      <c r="AD32" s="218">
        <v>79</v>
      </c>
      <c r="AE32" s="218"/>
      <c r="AF32" s="218"/>
      <c r="AG32" s="218">
        <v>88</v>
      </c>
      <c r="AH32" s="218"/>
      <c r="AI32" s="218"/>
      <c r="AJ32" s="218">
        <v>13</v>
      </c>
      <c r="AK32" s="218"/>
      <c r="AL32" s="218"/>
      <c r="AM32" s="218">
        <v>75</v>
      </c>
      <c r="AN32" s="218"/>
      <c r="AO32" s="218"/>
      <c r="AP32" s="218">
        <v>64</v>
      </c>
      <c r="AQ32" s="218"/>
      <c r="AR32" s="218">
        <v>3</v>
      </c>
      <c r="AS32" s="218"/>
      <c r="AT32" s="218">
        <v>61</v>
      </c>
      <c r="AU32" s="218"/>
      <c r="AV32" s="120"/>
    </row>
    <row r="33" spans="1:47" ht="15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7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s="25" customFormat="1" ht="7.5" customHeight="1" x14ac:dyDescent="0.2"/>
    <row r="35" spans="1:47" s="38" customFormat="1" ht="15" customHeight="1" x14ac:dyDescent="0.2">
      <c r="A35" s="341" t="s">
        <v>113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</row>
    <row r="36" spans="1:47" s="38" customFormat="1" ht="15" customHeight="1" x14ac:dyDescent="0.2">
      <c r="A36" s="341" t="s">
        <v>224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2"/>
      <c r="AN36" s="342"/>
      <c r="AO36" s="342"/>
      <c r="AP36" s="342"/>
      <c r="AQ36" s="342"/>
      <c r="AR36" s="342"/>
      <c r="AS36" s="342"/>
      <c r="AT36" s="342"/>
      <c r="AU36" s="342"/>
    </row>
    <row r="37" spans="1:47" s="38" customFormat="1" ht="15" customHeight="1" x14ac:dyDescent="0.2">
      <c r="A37" s="341" t="s">
        <v>149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</row>
    <row r="38" spans="1:47" s="38" customFormat="1" ht="15" customHeight="1" x14ac:dyDescent="0.2">
      <c r="A38" s="341" t="s">
        <v>109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</row>
  </sheetData>
  <mergeCells count="149">
    <mergeCell ref="A36:AU36"/>
    <mergeCell ref="A35:AU35"/>
    <mergeCell ref="A38:AU38"/>
    <mergeCell ref="A37:AU37"/>
    <mergeCell ref="A31:J31"/>
    <mergeCell ref="N31:P31"/>
    <mergeCell ref="Q31:S31"/>
    <mergeCell ref="AM31:AO31"/>
    <mergeCell ref="V31:W31"/>
    <mergeCell ref="X31:Z31"/>
    <mergeCell ref="T31:U31"/>
    <mergeCell ref="AD32:AF32"/>
    <mergeCell ref="AG32:AI32"/>
    <mergeCell ref="A32:J32"/>
    <mergeCell ref="K32:M32"/>
    <mergeCell ref="N32:P32"/>
    <mergeCell ref="T32:U32"/>
    <mergeCell ref="V32:W32"/>
    <mergeCell ref="K31:M31"/>
    <mergeCell ref="Q32:S32"/>
    <mergeCell ref="A3:AU3"/>
    <mergeCell ref="AA31:AC31"/>
    <mergeCell ref="AP31:AQ31"/>
    <mergeCell ref="AR31:AS31"/>
    <mergeCell ref="AT31:AU31"/>
    <mergeCell ref="AD31:AF31"/>
    <mergeCell ref="G6:L7"/>
    <mergeCell ref="A6:F7"/>
    <mergeCell ref="AG31:AI31"/>
    <mergeCell ref="AJ31:AL31"/>
    <mergeCell ref="AA7:AG7"/>
    <mergeCell ref="T7:Z7"/>
    <mergeCell ref="M7:S7"/>
    <mergeCell ref="AH4:AU4"/>
    <mergeCell ref="AO6:AU7"/>
    <mergeCell ref="AH6:AN7"/>
    <mergeCell ref="M6:AG6"/>
    <mergeCell ref="G9:K9"/>
    <mergeCell ref="A9:F9"/>
    <mergeCell ref="A10:F10"/>
    <mergeCell ref="AO14:AT14"/>
    <mergeCell ref="AH14:AM14"/>
    <mergeCell ref="AO9:AT9"/>
    <mergeCell ref="AH9:AM9"/>
    <mergeCell ref="AA9:AF9"/>
    <mergeCell ref="T9:Y9"/>
    <mergeCell ref="M9:R9"/>
    <mergeCell ref="AO10:AT10"/>
    <mergeCell ref="AH10:AM10"/>
    <mergeCell ref="AA10:AF10"/>
    <mergeCell ref="T10:Y10"/>
    <mergeCell ref="M10:R10"/>
    <mergeCell ref="G10:K10"/>
    <mergeCell ref="T14:Y14"/>
    <mergeCell ref="M14:R14"/>
    <mergeCell ref="G14:K14"/>
    <mergeCell ref="A12:F12"/>
    <mergeCell ref="G12:K12"/>
    <mergeCell ref="M12:R12"/>
    <mergeCell ref="T12:Y12"/>
    <mergeCell ref="A21:AU21"/>
    <mergeCell ref="A19:AU19"/>
    <mergeCell ref="A14:F14"/>
    <mergeCell ref="AA12:AF12"/>
    <mergeCell ref="AH12:AM12"/>
    <mergeCell ref="AO12:AT12"/>
    <mergeCell ref="AA14:AF14"/>
    <mergeCell ref="A24:J26"/>
    <mergeCell ref="AT26:AU26"/>
    <mergeCell ref="AR26:AS26"/>
    <mergeCell ref="AP26:AQ26"/>
    <mergeCell ref="AM26:AO26"/>
    <mergeCell ref="AJ26:AL26"/>
    <mergeCell ref="AG26:AI26"/>
    <mergeCell ref="AD26:AF26"/>
    <mergeCell ref="AP24:AU25"/>
    <mergeCell ref="K26:M26"/>
    <mergeCell ref="X24:AO24"/>
    <mergeCell ref="AG25:AO25"/>
    <mergeCell ref="X25:AF25"/>
    <mergeCell ref="N26:P26"/>
    <mergeCell ref="Q26:S26"/>
    <mergeCell ref="T25:W25"/>
    <mergeCell ref="K24:S25"/>
    <mergeCell ref="T24:W24"/>
    <mergeCell ref="V26:W26"/>
    <mergeCell ref="AA26:AC26"/>
    <mergeCell ref="X26:Z26"/>
    <mergeCell ref="AG28:AI28"/>
    <mergeCell ref="T28:U28"/>
    <mergeCell ref="N29:P29"/>
    <mergeCell ref="Q29:S29"/>
    <mergeCell ref="T29:U29"/>
    <mergeCell ref="T26:U26"/>
    <mergeCell ref="K28:M28"/>
    <mergeCell ref="N28:P28"/>
    <mergeCell ref="Q28:S28"/>
    <mergeCell ref="V28:W28"/>
    <mergeCell ref="X28:Z28"/>
    <mergeCell ref="AA28:AC28"/>
    <mergeCell ref="AD28:AF28"/>
    <mergeCell ref="AP28:AQ28"/>
    <mergeCell ref="AJ28:AL28"/>
    <mergeCell ref="AM28:AO28"/>
    <mergeCell ref="AR28:AS28"/>
    <mergeCell ref="AJ29:AL29"/>
    <mergeCell ref="AP29:AQ29"/>
    <mergeCell ref="AA29:AC29"/>
    <mergeCell ref="AG30:AI30"/>
    <mergeCell ref="A30:J30"/>
    <mergeCell ref="A28:J28"/>
    <mergeCell ref="A29:J29"/>
    <mergeCell ref="K30:M30"/>
    <mergeCell ref="N30:P30"/>
    <mergeCell ref="AD29:AF29"/>
    <mergeCell ref="AG29:AI29"/>
    <mergeCell ref="Q30:S30"/>
    <mergeCell ref="K29:M29"/>
    <mergeCell ref="V29:W29"/>
    <mergeCell ref="X29:Z29"/>
    <mergeCell ref="V30:W30"/>
    <mergeCell ref="X30:Z30"/>
    <mergeCell ref="AA30:AC30"/>
    <mergeCell ref="AD30:AF30"/>
    <mergeCell ref="T30:U30"/>
    <mergeCell ref="A1:AU1"/>
    <mergeCell ref="AP30:AQ30"/>
    <mergeCell ref="AR30:AS30"/>
    <mergeCell ref="X32:Z32"/>
    <mergeCell ref="AA32:AC32"/>
    <mergeCell ref="AP32:AQ32"/>
    <mergeCell ref="AR32:AS32"/>
    <mergeCell ref="AJ32:AL32"/>
    <mergeCell ref="AM32:AO32"/>
    <mergeCell ref="AT32:AU32"/>
    <mergeCell ref="A11:F11"/>
    <mergeCell ref="G11:K11"/>
    <mergeCell ref="M11:R11"/>
    <mergeCell ref="T11:Y11"/>
    <mergeCell ref="AA11:AF11"/>
    <mergeCell ref="AH11:AM11"/>
    <mergeCell ref="AO11:AT11"/>
    <mergeCell ref="AT29:AU29"/>
    <mergeCell ref="AT30:AU30"/>
    <mergeCell ref="AT28:AU28"/>
    <mergeCell ref="AM29:AO29"/>
    <mergeCell ref="AR29:AS29"/>
    <mergeCell ref="AJ30:AL30"/>
    <mergeCell ref="AM30:AO3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0"/>
  </sheetPr>
  <dimension ref="A1:S51"/>
  <sheetViews>
    <sheetView showGridLines="0" zoomScaleNormal="100" zoomScaleSheetLayoutView="100" workbookViewId="0">
      <selection sqref="A1:O1"/>
    </sheetView>
  </sheetViews>
  <sheetFormatPr defaultColWidth="9" defaultRowHeight="19.5" customHeight="1" x14ac:dyDescent="0.2"/>
  <cols>
    <col min="1" max="1" width="2" style="90" customWidth="1"/>
    <col min="2" max="2" width="9.08984375" style="90" customWidth="1"/>
    <col min="3" max="15" width="6.26953125" style="90" customWidth="1"/>
    <col min="16" max="16" width="0.7265625" style="90" customWidth="1"/>
    <col min="17" max="19" width="4.90625" style="90" customWidth="1"/>
    <col min="20" max="20" width="0.90625" style="90" customWidth="1"/>
    <col min="21" max="16384" width="9" style="90"/>
  </cols>
  <sheetData>
    <row r="1" spans="1:19" ht="18" customHeight="1" x14ac:dyDescent="0.2">
      <c r="A1" s="344" t="s">
        <v>249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88"/>
      <c r="Q1" s="88"/>
      <c r="R1" s="88"/>
      <c r="S1" s="88"/>
    </row>
    <row r="2" spans="1:19" ht="18" customHeight="1" x14ac:dyDescent="0.2"/>
    <row r="3" spans="1:19" ht="19.5" customHeight="1" x14ac:dyDescent="0.2">
      <c r="A3" s="162" t="s">
        <v>201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89"/>
      <c r="Q3" s="89"/>
      <c r="R3" s="89"/>
      <c r="S3" s="89"/>
    </row>
    <row r="4" spans="1:19" ht="18" customHeight="1" x14ac:dyDescent="0.2"/>
    <row r="5" spans="1:19" s="99" customFormat="1" ht="12" customHeight="1" x14ac:dyDescent="0.2">
      <c r="A5" s="341" t="s">
        <v>1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</row>
    <row r="6" spans="1:19" s="99" customFormat="1" ht="12" customHeight="1" x14ac:dyDescent="0.2">
      <c r="A6" s="341" t="s">
        <v>2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</row>
    <row r="7" spans="1:19" ht="18" customHeight="1" x14ac:dyDescent="0.2"/>
    <row r="8" spans="1:19" ht="19.5" customHeight="1" x14ac:dyDescent="0.2">
      <c r="A8" s="165" t="s">
        <v>231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91"/>
      <c r="Q8" s="91"/>
      <c r="R8" s="91"/>
      <c r="S8" s="91"/>
    </row>
    <row r="9" spans="1:19" ht="18.75" customHeight="1" x14ac:dyDescent="0.2"/>
    <row r="10" spans="1:19" ht="18.75" customHeight="1" x14ac:dyDescent="0.2">
      <c r="A10" s="210" t="s">
        <v>163</v>
      </c>
      <c r="B10" s="210"/>
      <c r="C10" s="210"/>
      <c r="D10" s="210"/>
      <c r="I10" s="334" t="s">
        <v>44</v>
      </c>
      <c r="J10" s="211"/>
      <c r="K10" s="211"/>
      <c r="L10" s="211"/>
      <c r="M10" s="211"/>
      <c r="N10" s="211"/>
      <c r="O10" s="211"/>
      <c r="P10" s="100"/>
      <c r="Q10" s="100"/>
      <c r="R10" s="100"/>
      <c r="S10" s="100"/>
    </row>
    <row r="11" spans="1:19" ht="2.2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100"/>
      <c r="R11" s="100"/>
      <c r="S11" s="100"/>
    </row>
    <row r="12" spans="1:19" ht="19.5" customHeight="1" x14ac:dyDescent="0.2">
      <c r="A12" s="202" t="s">
        <v>164</v>
      </c>
      <c r="B12" s="180"/>
      <c r="C12" s="93" t="s">
        <v>165</v>
      </c>
      <c r="D12" s="180" t="s">
        <v>59</v>
      </c>
      <c r="E12" s="180"/>
      <c r="F12" s="180"/>
      <c r="G12" s="180"/>
      <c r="H12" s="180"/>
      <c r="I12" s="180"/>
      <c r="J12" s="180" t="s">
        <v>60</v>
      </c>
      <c r="K12" s="180"/>
      <c r="L12" s="180"/>
      <c r="M12" s="180" t="s">
        <v>166</v>
      </c>
      <c r="N12" s="180"/>
      <c r="O12" s="169"/>
    </row>
    <row r="13" spans="1:19" ht="19.5" customHeight="1" x14ac:dyDescent="0.2">
      <c r="A13" s="171"/>
      <c r="B13" s="180"/>
      <c r="C13" s="94" t="s">
        <v>167</v>
      </c>
      <c r="D13" s="94" t="s">
        <v>168</v>
      </c>
      <c r="E13" s="94" t="s">
        <v>169</v>
      </c>
      <c r="F13" s="94" t="s">
        <v>170</v>
      </c>
      <c r="G13" s="94" t="s">
        <v>171</v>
      </c>
      <c r="H13" s="94" t="s">
        <v>172</v>
      </c>
      <c r="I13" s="94" t="s">
        <v>173</v>
      </c>
      <c r="J13" s="94" t="s">
        <v>174</v>
      </c>
      <c r="K13" s="94" t="s">
        <v>175</v>
      </c>
      <c r="L13" s="94" t="s">
        <v>176</v>
      </c>
      <c r="M13" s="94" t="s">
        <v>177</v>
      </c>
      <c r="N13" s="94" t="s">
        <v>178</v>
      </c>
      <c r="O13" s="92" t="s">
        <v>179</v>
      </c>
      <c r="P13" s="96"/>
    </row>
    <row r="14" spans="1:19" ht="9" customHeight="1" x14ac:dyDescent="0.2">
      <c r="A14" s="32"/>
      <c r="B14" s="44"/>
    </row>
    <row r="15" spans="1:19" s="17" customFormat="1" ht="18.649999999999999" customHeight="1" x14ac:dyDescent="0.2">
      <c r="A15" s="155" t="s">
        <v>106</v>
      </c>
      <c r="B15" s="185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</row>
    <row r="16" spans="1:19" ht="18.649999999999999" customHeight="1" x14ac:dyDescent="0.2">
      <c r="A16" s="155" t="s">
        <v>180</v>
      </c>
      <c r="B16" s="185"/>
    </row>
    <row r="17" spans="1:16" s="8" customFormat="1" ht="18.649999999999999" customHeight="1" x14ac:dyDescent="0.2">
      <c r="A17" s="47"/>
      <c r="B17" s="95" t="s">
        <v>206</v>
      </c>
      <c r="C17" s="102">
        <v>109.8</v>
      </c>
      <c r="D17" s="73">
        <v>115.9</v>
      </c>
      <c r="E17" s="72">
        <v>122.2</v>
      </c>
      <c r="F17" s="73">
        <v>127.7</v>
      </c>
      <c r="G17" s="73">
        <v>132.69999999999999</v>
      </c>
      <c r="H17" s="73">
        <v>137.69999999999999</v>
      </c>
      <c r="I17" s="72">
        <v>144</v>
      </c>
      <c r="J17" s="72">
        <v>152.1</v>
      </c>
      <c r="K17" s="72">
        <v>159.19999999999999</v>
      </c>
      <c r="L17" s="72">
        <v>164.2</v>
      </c>
      <c r="M17" s="73">
        <v>167.2</v>
      </c>
      <c r="N17" s="73">
        <v>169.3</v>
      </c>
      <c r="O17" s="72">
        <v>170.3</v>
      </c>
      <c r="P17" s="90"/>
    </row>
    <row r="18" spans="1:16" ht="18.649999999999999" customHeight="1" x14ac:dyDescent="0.2">
      <c r="A18" s="87"/>
      <c r="B18" s="87">
        <v>30</v>
      </c>
      <c r="C18" s="71">
        <v>110</v>
      </c>
      <c r="D18" s="72">
        <v>116</v>
      </c>
      <c r="E18" s="72">
        <v>121.5</v>
      </c>
      <c r="F18" s="73">
        <v>127.2</v>
      </c>
      <c r="G18" s="73">
        <v>133.1</v>
      </c>
      <c r="H18" s="73">
        <v>138.1</v>
      </c>
      <c r="I18" s="72">
        <v>143.69999999999999</v>
      </c>
      <c r="J18" s="72">
        <v>151.6</v>
      </c>
      <c r="K18" s="72">
        <v>158.9</v>
      </c>
      <c r="L18" s="72">
        <v>164.3</v>
      </c>
      <c r="M18" s="73">
        <v>167.6</v>
      </c>
      <c r="N18" s="73">
        <v>169.3</v>
      </c>
      <c r="O18" s="72">
        <v>170</v>
      </c>
    </row>
    <row r="19" spans="1:16" s="8" customFormat="1" ht="18.649999999999999" customHeight="1" x14ac:dyDescent="0.2">
      <c r="A19" s="47"/>
      <c r="B19" s="87" t="s">
        <v>218</v>
      </c>
      <c r="C19" s="71">
        <v>110.3</v>
      </c>
      <c r="D19" s="72">
        <v>115.6</v>
      </c>
      <c r="E19" s="72">
        <v>121.6</v>
      </c>
      <c r="F19" s="73">
        <v>127.6</v>
      </c>
      <c r="G19" s="73">
        <v>132.69999999999999</v>
      </c>
      <c r="H19" s="73">
        <v>138.4</v>
      </c>
      <c r="I19" s="72">
        <v>143.80000000000001</v>
      </c>
      <c r="J19" s="72">
        <v>151.6</v>
      </c>
      <c r="K19" s="72">
        <v>158.9</v>
      </c>
      <c r="L19" s="72">
        <v>164.9</v>
      </c>
      <c r="M19" s="72">
        <v>167</v>
      </c>
      <c r="N19" s="73">
        <v>168.9</v>
      </c>
      <c r="O19" s="72">
        <v>170.3</v>
      </c>
    </row>
    <row r="20" spans="1:16" ht="18.649999999999999" customHeight="1" x14ac:dyDescent="0.2">
      <c r="A20" s="87"/>
      <c r="B20" s="87">
        <v>2</v>
      </c>
      <c r="C20" s="71">
        <v>111.2</v>
      </c>
      <c r="D20" s="72">
        <v>116.2</v>
      </c>
      <c r="E20" s="72">
        <v>122.5</v>
      </c>
      <c r="F20" s="73">
        <v>127.7</v>
      </c>
      <c r="G20" s="73">
        <v>133.4</v>
      </c>
      <c r="H20" s="73">
        <v>138.80000000000001</v>
      </c>
      <c r="I20" s="72">
        <v>145</v>
      </c>
      <c r="J20" s="72">
        <v>153</v>
      </c>
      <c r="K20" s="72">
        <v>160.1</v>
      </c>
      <c r="L20" s="72">
        <v>164.9</v>
      </c>
      <c r="M20" s="72">
        <v>167.9</v>
      </c>
      <c r="N20" s="73">
        <v>169.2</v>
      </c>
      <c r="O20" s="72">
        <v>170.1</v>
      </c>
    </row>
    <row r="21" spans="1:16" s="9" customFormat="1" ht="18.649999999999999" customHeight="1" x14ac:dyDescent="0.2">
      <c r="A21" s="48"/>
      <c r="B21" s="103">
        <v>3</v>
      </c>
      <c r="C21" s="104">
        <v>110.7</v>
      </c>
      <c r="D21" s="105">
        <v>116.1</v>
      </c>
      <c r="E21" s="105">
        <v>121.8</v>
      </c>
      <c r="F21" s="106">
        <v>128</v>
      </c>
      <c r="G21" s="106">
        <v>133</v>
      </c>
      <c r="H21" s="106">
        <v>138.5</v>
      </c>
      <c r="I21" s="105">
        <v>144.80000000000001</v>
      </c>
      <c r="J21" s="105">
        <v>152.4</v>
      </c>
      <c r="K21" s="105">
        <v>159.19999999999999</v>
      </c>
      <c r="L21" s="105">
        <v>164.4</v>
      </c>
      <c r="M21" s="105">
        <v>167.2</v>
      </c>
      <c r="N21" s="106">
        <v>169.6</v>
      </c>
      <c r="O21" s="105">
        <v>170</v>
      </c>
    </row>
    <row r="22" spans="1:16" ht="18.649999999999999" customHeight="1" x14ac:dyDescent="0.2">
      <c r="A22" s="155" t="s">
        <v>181</v>
      </c>
      <c r="B22" s="185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6" s="8" customFormat="1" ht="18.649999999999999" customHeight="1" x14ac:dyDescent="0.2">
      <c r="A23" s="47"/>
      <c r="B23" s="95" t="s">
        <v>206</v>
      </c>
      <c r="C23" s="71">
        <v>109</v>
      </c>
      <c r="D23" s="73">
        <v>114.4</v>
      </c>
      <c r="E23" s="72">
        <v>120.5</v>
      </c>
      <c r="F23" s="72">
        <v>126.7</v>
      </c>
      <c r="G23" s="73">
        <v>132.4</v>
      </c>
      <c r="H23" s="73">
        <v>139.4</v>
      </c>
      <c r="I23" s="72">
        <v>146.6</v>
      </c>
      <c r="J23" s="72">
        <v>150.80000000000001</v>
      </c>
      <c r="K23" s="72">
        <v>154.5</v>
      </c>
      <c r="L23" s="72">
        <v>156</v>
      </c>
      <c r="M23" s="72">
        <v>155.9</v>
      </c>
      <c r="N23" s="72">
        <v>157</v>
      </c>
      <c r="O23" s="72">
        <v>157.6</v>
      </c>
    </row>
    <row r="24" spans="1:16" ht="18.649999999999999" customHeight="1" x14ac:dyDescent="0.2">
      <c r="A24" s="87"/>
      <c r="B24" s="87">
        <v>30</v>
      </c>
      <c r="C24" s="71">
        <v>108.8</v>
      </c>
      <c r="D24" s="73">
        <v>114.7</v>
      </c>
      <c r="E24" s="72">
        <v>120.4</v>
      </c>
      <c r="F24" s="72">
        <v>126.6</v>
      </c>
      <c r="G24" s="73">
        <v>132.30000000000001</v>
      </c>
      <c r="H24" s="73">
        <v>139.4</v>
      </c>
      <c r="I24" s="72">
        <v>146.69999999999999</v>
      </c>
      <c r="J24" s="72">
        <v>151.69999999999999</v>
      </c>
      <c r="K24" s="72">
        <v>154.4</v>
      </c>
      <c r="L24" s="72">
        <v>156.30000000000001</v>
      </c>
      <c r="M24" s="72">
        <v>155.80000000000001</v>
      </c>
      <c r="N24" s="72">
        <v>157.4</v>
      </c>
      <c r="O24" s="72">
        <v>157.30000000000001</v>
      </c>
    </row>
    <row r="25" spans="1:16" s="8" customFormat="1" ht="18.649999999999999" customHeight="1" x14ac:dyDescent="0.2">
      <c r="A25" s="47"/>
      <c r="B25" s="87" t="s">
        <v>218</v>
      </c>
      <c r="C25" s="71">
        <v>109.3</v>
      </c>
      <c r="D25" s="73">
        <v>114.9</v>
      </c>
      <c r="E25" s="72">
        <v>120.9</v>
      </c>
      <c r="F25" s="72">
        <v>126.9</v>
      </c>
      <c r="G25" s="73">
        <v>132.6</v>
      </c>
      <c r="H25" s="73">
        <v>138.69999999999999</v>
      </c>
      <c r="I25" s="72">
        <v>146.1</v>
      </c>
      <c r="J25" s="72">
        <v>151</v>
      </c>
      <c r="K25" s="72">
        <v>154</v>
      </c>
      <c r="L25" s="72">
        <v>156</v>
      </c>
      <c r="M25" s="72">
        <v>156.4</v>
      </c>
      <c r="N25" s="72">
        <v>156.9</v>
      </c>
      <c r="O25" s="72">
        <v>157.19999999999999</v>
      </c>
    </row>
    <row r="26" spans="1:16" s="8" customFormat="1" ht="18.649999999999999" customHeight="1" x14ac:dyDescent="0.2">
      <c r="A26" s="47"/>
      <c r="B26" s="87">
        <v>2</v>
      </c>
      <c r="C26" s="71">
        <v>109.8</v>
      </c>
      <c r="D26" s="73">
        <v>115.6</v>
      </c>
      <c r="E26" s="72">
        <v>121.7</v>
      </c>
      <c r="F26" s="72">
        <v>127.7</v>
      </c>
      <c r="G26" s="73">
        <v>133.1</v>
      </c>
      <c r="H26" s="73">
        <v>140</v>
      </c>
      <c r="I26" s="72">
        <v>146.30000000000001</v>
      </c>
      <c r="J26" s="72">
        <v>151.5</v>
      </c>
      <c r="K26" s="72">
        <v>154.6</v>
      </c>
      <c r="L26" s="72">
        <v>156.1</v>
      </c>
      <c r="M26" s="72">
        <v>156.69999999999999</v>
      </c>
      <c r="N26" s="72">
        <v>156.80000000000001</v>
      </c>
      <c r="O26" s="72">
        <v>157.6</v>
      </c>
    </row>
    <row r="27" spans="1:16" s="9" customFormat="1" ht="18.649999999999999" customHeight="1" x14ac:dyDescent="0.2">
      <c r="A27" s="48"/>
      <c r="B27" s="74">
        <v>3</v>
      </c>
      <c r="C27" s="104">
        <v>110.5</v>
      </c>
      <c r="D27" s="106">
        <v>114.9</v>
      </c>
      <c r="E27" s="105">
        <v>121.2</v>
      </c>
      <c r="F27" s="105">
        <v>127</v>
      </c>
      <c r="G27" s="106">
        <v>132.80000000000001</v>
      </c>
      <c r="H27" s="106">
        <v>140.1</v>
      </c>
      <c r="I27" s="105">
        <v>146</v>
      </c>
      <c r="J27" s="105">
        <v>151.6</v>
      </c>
      <c r="K27" s="105">
        <v>154.1</v>
      </c>
      <c r="L27" s="105">
        <v>155.9</v>
      </c>
      <c r="M27" s="105">
        <v>156.4</v>
      </c>
      <c r="N27" s="105">
        <v>157.1</v>
      </c>
      <c r="O27" s="105">
        <v>157.5</v>
      </c>
    </row>
    <row r="28" spans="1:16" s="17" customFormat="1" ht="18.649999999999999" customHeight="1" x14ac:dyDescent="0.2">
      <c r="A28" s="155" t="s">
        <v>107</v>
      </c>
      <c r="B28" s="185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</row>
    <row r="29" spans="1:16" ht="18.649999999999999" customHeight="1" x14ac:dyDescent="0.2">
      <c r="A29" s="155" t="s">
        <v>180</v>
      </c>
      <c r="B29" s="185"/>
    </row>
    <row r="30" spans="1:16" ht="18.649999999999999" customHeight="1" x14ac:dyDescent="0.2">
      <c r="A30" s="87"/>
      <c r="B30" s="95" t="s">
        <v>206</v>
      </c>
      <c r="C30" s="71">
        <v>18.7</v>
      </c>
      <c r="D30" s="72">
        <v>21</v>
      </c>
      <c r="E30" s="72">
        <v>23.9</v>
      </c>
      <c r="F30" s="72">
        <v>27</v>
      </c>
      <c r="G30" s="72">
        <v>29.6</v>
      </c>
      <c r="H30" s="72">
        <v>33</v>
      </c>
      <c r="I30" s="72">
        <v>37</v>
      </c>
      <c r="J30" s="72">
        <v>43.3</v>
      </c>
      <c r="K30" s="72">
        <v>48.7</v>
      </c>
      <c r="L30" s="72">
        <v>52.8</v>
      </c>
      <c r="M30" s="72">
        <v>57.1</v>
      </c>
      <c r="N30" s="72">
        <v>59.2</v>
      </c>
      <c r="O30" s="72">
        <v>61.7</v>
      </c>
      <c r="P30" s="8"/>
    </row>
    <row r="31" spans="1:16" s="8" customFormat="1" ht="18.649999999999999" customHeight="1" x14ac:dyDescent="0.2">
      <c r="A31" s="47"/>
      <c r="B31" s="87">
        <v>30</v>
      </c>
      <c r="C31" s="71">
        <v>18.899999999999999</v>
      </c>
      <c r="D31" s="72">
        <v>21.3</v>
      </c>
      <c r="E31" s="72">
        <v>23.8</v>
      </c>
      <c r="F31" s="72">
        <v>26.7</v>
      </c>
      <c r="G31" s="72">
        <v>30.4</v>
      </c>
      <c r="H31" s="72">
        <v>33.5</v>
      </c>
      <c r="I31" s="72">
        <v>36.9</v>
      </c>
      <c r="J31" s="72">
        <v>43.1</v>
      </c>
      <c r="K31" s="72">
        <v>47.8</v>
      </c>
      <c r="L31" s="72">
        <v>53.6</v>
      </c>
      <c r="M31" s="72">
        <v>58.7</v>
      </c>
      <c r="N31" s="72">
        <v>61.5</v>
      </c>
      <c r="O31" s="72">
        <v>62.5</v>
      </c>
    </row>
    <row r="32" spans="1:16" s="8" customFormat="1" ht="18.649999999999999" customHeight="1" x14ac:dyDescent="0.2">
      <c r="A32" s="47"/>
      <c r="B32" s="87" t="s">
        <v>218</v>
      </c>
      <c r="C32" s="71">
        <v>19</v>
      </c>
      <c r="D32" s="72">
        <v>21</v>
      </c>
      <c r="E32" s="72">
        <v>23.8</v>
      </c>
      <c r="F32" s="72">
        <v>26.7</v>
      </c>
      <c r="G32" s="72">
        <v>30.3</v>
      </c>
      <c r="H32" s="72">
        <v>33.700000000000003</v>
      </c>
      <c r="I32" s="72">
        <v>37.1</v>
      </c>
      <c r="J32" s="72">
        <v>42.9</v>
      </c>
      <c r="K32" s="72">
        <v>48.7</v>
      </c>
      <c r="L32" s="72">
        <v>53.6</v>
      </c>
      <c r="M32" s="72">
        <v>57.3</v>
      </c>
      <c r="N32" s="72">
        <v>59.9</v>
      </c>
      <c r="O32" s="72">
        <v>62.4</v>
      </c>
    </row>
    <row r="33" spans="1:15" s="8" customFormat="1" ht="18.649999999999999" customHeight="1" x14ac:dyDescent="0.2">
      <c r="A33" s="47"/>
      <c r="B33" s="87">
        <v>2</v>
      </c>
      <c r="C33" s="75">
        <v>19.3</v>
      </c>
      <c r="D33" s="76">
        <v>21.4</v>
      </c>
      <c r="E33" s="76">
        <v>24.4</v>
      </c>
      <c r="F33" s="76">
        <v>27.5</v>
      </c>
      <c r="G33" s="76">
        <v>31.2</v>
      </c>
      <c r="H33" s="76">
        <v>35.6</v>
      </c>
      <c r="I33" s="76">
        <v>38.799999999999997</v>
      </c>
      <c r="J33" s="76">
        <v>44.5</v>
      </c>
      <c r="K33" s="76">
        <v>50.4</v>
      </c>
      <c r="L33" s="76">
        <v>55.4</v>
      </c>
      <c r="M33" s="76">
        <v>58.7</v>
      </c>
      <c r="N33" s="76">
        <v>61.4</v>
      </c>
      <c r="O33" s="76">
        <v>62.5</v>
      </c>
    </row>
    <row r="34" spans="1:15" s="9" customFormat="1" ht="18.649999999999999" customHeight="1" x14ac:dyDescent="0.2">
      <c r="A34" s="48"/>
      <c r="B34" s="74">
        <v>3</v>
      </c>
      <c r="C34" s="107">
        <v>19.2</v>
      </c>
      <c r="D34" s="108">
        <v>21.4</v>
      </c>
      <c r="E34" s="108">
        <v>24.2</v>
      </c>
      <c r="F34" s="108">
        <v>27.5</v>
      </c>
      <c r="G34" s="108">
        <v>30.5</v>
      </c>
      <c r="H34" s="108">
        <v>34.299999999999997</v>
      </c>
      <c r="I34" s="108">
        <v>38.200000000000003</v>
      </c>
      <c r="J34" s="108">
        <v>44.5</v>
      </c>
      <c r="K34" s="108">
        <v>48.6</v>
      </c>
      <c r="L34" s="108">
        <v>52.9</v>
      </c>
      <c r="M34" s="108">
        <v>58.6</v>
      </c>
      <c r="N34" s="108">
        <v>60.3</v>
      </c>
      <c r="O34" s="108">
        <v>61.5</v>
      </c>
    </row>
    <row r="35" spans="1:15" ht="18.649999999999999" customHeight="1" x14ac:dyDescent="0.2">
      <c r="A35" s="155" t="s">
        <v>181</v>
      </c>
      <c r="B35" s="185"/>
    </row>
    <row r="36" spans="1:15" ht="18.649999999999999" customHeight="1" x14ac:dyDescent="0.2">
      <c r="A36" s="87"/>
      <c r="B36" s="95" t="s">
        <v>206</v>
      </c>
      <c r="C36" s="71">
        <v>18.3</v>
      </c>
      <c r="D36" s="72">
        <v>20.6</v>
      </c>
      <c r="E36" s="72">
        <v>23.3</v>
      </c>
      <c r="F36" s="72">
        <v>26.2</v>
      </c>
      <c r="G36" s="72">
        <v>29.3</v>
      </c>
      <c r="H36" s="72">
        <v>33.700000000000003</v>
      </c>
      <c r="I36" s="72">
        <v>38.9</v>
      </c>
      <c r="J36" s="72">
        <v>42.7</v>
      </c>
      <c r="K36" s="72">
        <v>47.7</v>
      </c>
      <c r="L36" s="72">
        <v>50.2</v>
      </c>
      <c r="M36" s="72">
        <v>50.7</v>
      </c>
      <c r="N36" s="72">
        <v>51.5</v>
      </c>
      <c r="O36" s="72">
        <v>53.5</v>
      </c>
    </row>
    <row r="37" spans="1:15" s="8" customFormat="1" ht="18.649999999999999" customHeight="1" x14ac:dyDescent="0.2">
      <c r="A37" s="47"/>
      <c r="B37" s="87">
        <v>30</v>
      </c>
      <c r="C37" s="71">
        <v>18.3</v>
      </c>
      <c r="D37" s="72">
        <v>20.5</v>
      </c>
      <c r="E37" s="72">
        <v>22.8</v>
      </c>
      <c r="F37" s="72">
        <v>26.2</v>
      </c>
      <c r="G37" s="72">
        <v>29.1</v>
      </c>
      <c r="H37" s="72">
        <v>34.1</v>
      </c>
      <c r="I37" s="72">
        <v>38.799999999999997</v>
      </c>
      <c r="J37" s="72">
        <v>44.1</v>
      </c>
      <c r="K37" s="72">
        <v>46.5</v>
      </c>
      <c r="L37" s="72">
        <v>50.1</v>
      </c>
      <c r="M37" s="72">
        <v>51.6</v>
      </c>
      <c r="N37" s="72">
        <v>52.6</v>
      </c>
      <c r="O37" s="72">
        <v>52.4</v>
      </c>
    </row>
    <row r="38" spans="1:15" s="8" customFormat="1" ht="18.649999999999999" customHeight="1" x14ac:dyDescent="0.2">
      <c r="A38" s="47"/>
      <c r="B38" s="87" t="s">
        <v>218</v>
      </c>
      <c r="C38" s="71">
        <v>18.600000000000001</v>
      </c>
      <c r="D38" s="72">
        <v>20.9</v>
      </c>
      <c r="E38" s="72">
        <v>23.1</v>
      </c>
      <c r="F38" s="72">
        <v>26.5</v>
      </c>
      <c r="G38" s="72">
        <v>29.7</v>
      </c>
      <c r="H38" s="72">
        <v>32.9</v>
      </c>
      <c r="I38" s="72">
        <v>39.299999999999997</v>
      </c>
      <c r="J38" s="72">
        <v>43.3</v>
      </c>
      <c r="K38" s="72">
        <v>47</v>
      </c>
      <c r="L38" s="72">
        <v>49.7</v>
      </c>
      <c r="M38" s="72">
        <v>51</v>
      </c>
      <c r="N38" s="72">
        <v>52.6</v>
      </c>
      <c r="O38" s="72">
        <v>52.6</v>
      </c>
    </row>
    <row r="39" spans="1:15" s="8" customFormat="1" ht="18.649999999999999" customHeight="1" x14ac:dyDescent="0.2">
      <c r="A39" s="47"/>
      <c r="B39" s="87">
        <v>2</v>
      </c>
      <c r="C39" s="71">
        <v>18.8</v>
      </c>
      <c r="D39" s="72">
        <v>21</v>
      </c>
      <c r="E39" s="72">
        <v>23.5</v>
      </c>
      <c r="F39" s="72">
        <v>27.3</v>
      </c>
      <c r="G39" s="72">
        <v>30.1</v>
      </c>
      <c r="H39" s="72">
        <v>34.6</v>
      </c>
      <c r="I39" s="72">
        <v>38.799999999999997</v>
      </c>
      <c r="J39" s="72">
        <v>44.2</v>
      </c>
      <c r="K39" s="72">
        <v>47.9</v>
      </c>
      <c r="L39" s="72">
        <v>50.2</v>
      </c>
      <c r="M39" s="72">
        <v>51.3</v>
      </c>
      <c r="N39" s="72">
        <v>51.9</v>
      </c>
      <c r="O39" s="72">
        <v>52.5</v>
      </c>
    </row>
    <row r="40" spans="1:15" s="9" customFormat="1" ht="18.649999999999999" customHeight="1" x14ac:dyDescent="0.2">
      <c r="A40" s="48"/>
      <c r="B40" s="74">
        <v>3</v>
      </c>
      <c r="C40" s="104">
        <v>19.100000000000001</v>
      </c>
      <c r="D40" s="105">
        <v>21.1</v>
      </c>
      <c r="E40" s="105">
        <v>23.7</v>
      </c>
      <c r="F40" s="105">
        <v>26.3</v>
      </c>
      <c r="G40" s="105">
        <v>29.5</v>
      </c>
      <c r="H40" s="105">
        <v>34.200000000000003</v>
      </c>
      <c r="I40" s="105">
        <v>38.5</v>
      </c>
      <c r="J40" s="105">
        <v>44.1</v>
      </c>
      <c r="K40" s="105">
        <v>47</v>
      </c>
      <c r="L40" s="105">
        <v>49.5</v>
      </c>
      <c r="M40" s="105">
        <v>50.9</v>
      </c>
      <c r="N40" s="105">
        <v>51.4</v>
      </c>
      <c r="O40" s="105">
        <v>51.5</v>
      </c>
    </row>
    <row r="41" spans="1:15" s="9" customFormat="1" ht="15" customHeight="1" x14ac:dyDescent="0.2">
      <c r="A41" s="98"/>
      <c r="B41" s="36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</row>
    <row r="42" spans="1:15" ht="15" customHeight="1" x14ac:dyDescent="0.2">
      <c r="B42" s="101" t="s">
        <v>262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</row>
    <row r="43" spans="1:15" s="9" customFormat="1" ht="15" customHeight="1" x14ac:dyDescent="0.2">
      <c r="A43" s="90"/>
      <c r="B43" s="90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90"/>
      <c r="O43" s="90"/>
    </row>
    <row r="44" spans="1:15" s="9" customFormat="1" ht="15" customHeight="1" x14ac:dyDescent="0.2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</row>
    <row r="45" spans="1:15" ht="15" customHeight="1" x14ac:dyDescent="0.2"/>
    <row r="46" spans="1:15" s="8" customFormat="1" ht="15" customHeight="1" x14ac:dyDescent="0.2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</row>
    <row r="47" spans="1:15" ht="15" customHeight="1" x14ac:dyDescent="0.2"/>
    <row r="48" spans="1:15" s="8" customFormat="1" ht="15" customHeight="1" x14ac:dyDescent="0.2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6" s="9" customFormat="1" ht="15" customHeight="1" x14ac:dyDescent="0.2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6" s="9" customFormat="1" ht="15" customHeight="1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</row>
    <row r="51" spans="1:16" ht="9" customHeight="1" x14ac:dyDescent="0.2">
      <c r="P51" s="98"/>
    </row>
  </sheetData>
  <mergeCells count="17">
    <mergeCell ref="A1:O1"/>
    <mergeCell ref="A3:O3"/>
    <mergeCell ref="A5:O5"/>
    <mergeCell ref="A6:O6"/>
    <mergeCell ref="J12:L12"/>
    <mergeCell ref="D12:I12"/>
    <mergeCell ref="M12:O12"/>
    <mergeCell ref="A10:D10"/>
    <mergeCell ref="A8:O8"/>
    <mergeCell ref="I10:O10"/>
    <mergeCell ref="A28:B28"/>
    <mergeCell ref="A29:B29"/>
    <mergeCell ref="A35:B35"/>
    <mergeCell ref="A22:B22"/>
    <mergeCell ref="A12:B13"/>
    <mergeCell ref="A15:B15"/>
    <mergeCell ref="A16:B16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AW62"/>
  <sheetViews>
    <sheetView zoomScaleNormal="100" workbookViewId="0">
      <selection sqref="A1:AU1"/>
    </sheetView>
  </sheetViews>
  <sheetFormatPr defaultColWidth="2" defaultRowHeight="19.5" customHeight="1" x14ac:dyDescent="0.2"/>
  <cols>
    <col min="1" max="5" width="2" style="136" customWidth="1"/>
    <col min="6" max="6" width="1.6328125" style="136" customWidth="1"/>
    <col min="7" max="8" width="1.7265625" style="136" customWidth="1"/>
    <col min="9" max="10" width="2" style="136" customWidth="1"/>
    <col min="11" max="11" width="2.6328125" style="136" customWidth="1"/>
    <col min="12" max="12" width="2.36328125" style="136" customWidth="1"/>
    <col min="13" max="16" width="2" style="136" customWidth="1"/>
    <col min="17" max="17" width="2.6328125" style="136" customWidth="1"/>
    <col min="18" max="18" width="2.36328125" style="136" customWidth="1"/>
    <col min="19" max="20" width="2" style="136" customWidth="1"/>
    <col min="21" max="21" width="2.36328125" style="136" customWidth="1"/>
    <col min="22" max="23" width="2" style="136" customWidth="1"/>
    <col min="24" max="24" width="2.36328125" style="136" customWidth="1"/>
    <col min="25" max="26" width="2" style="136" customWidth="1"/>
    <col min="27" max="27" width="2.36328125" style="136" customWidth="1"/>
    <col min="28" max="29" width="2" style="136" customWidth="1"/>
    <col min="30" max="30" width="2.36328125" style="136" customWidth="1"/>
    <col min="31" max="35" width="2" style="136" customWidth="1"/>
    <col min="36" max="36" width="2.36328125" style="136" customWidth="1"/>
    <col min="37" max="41" width="2" style="136" customWidth="1"/>
    <col min="42" max="42" width="2.36328125" style="136" customWidth="1"/>
    <col min="43" max="43" width="2" style="136" customWidth="1"/>
    <col min="44" max="44" width="3" style="136" customWidth="1"/>
    <col min="45" max="45" width="2.36328125" style="136" customWidth="1"/>
    <col min="46" max="46" width="2.26953125" style="136" customWidth="1"/>
    <col min="47" max="47" width="2" style="136" customWidth="1"/>
    <col min="48" max="48" width="0.453125" style="136" customWidth="1"/>
    <col min="49" max="61" width="2" style="136"/>
    <col min="62" max="62" width="2.26953125" style="136" bestFit="1" customWidth="1"/>
    <col min="63" max="16384" width="2" style="136"/>
  </cols>
  <sheetData>
    <row r="1" spans="1:49" s="136" customFormat="1" ht="18" customHeight="1" x14ac:dyDescent="0.2">
      <c r="A1" s="161" t="s">
        <v>250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</row>
    <row r="2" spans="1:49" s="136" customFormat="1" ht="16.5" customHeight="1" x14ac:dyDescent="0.2"/>
    <row r="3" spans="1:49" s="136" customFormat="1" ht="19.5" customHeight="1" x14ac:dyDescent="0.2">
      <c r="A3" s="162" t="s">
        <v>239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</row>
    <row r="4" spans="1:49" s="136" customFormat="1" ht="16.5" customHeight="1" x14ac:dyDescent="0.2"/>
    <row r="5" spans="1:49" s="136" customFormat="1" ht="18" customHeight="1" x14ac:dyDescent="0.2">
      <c r="A5" s="165" t="s">
        <v>18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</row>
    <row r="6" spans="1:49" s="136" customFormat="1" ht="15" customHeight="1" x14ac:dyDescent="0.2"/>
    <row r="7" spans="1:49" s="136" customFormat="1" ht="16.5" customHeight="1" x14ac:dyDescent="0.2">
      <c r="AL7" s="334" t="s">
        <v>45</v>
      </c>
      <c r="AM7" s="334"/>
      <c r="AN7" s="334"/>
      <c r="AO7" s="334"/>
      <c r="AP7" s="334"/>
      <c r="AQ7" s="334"/>
      <c r="AR7" s="334"/>
      <c r="AS7" s="334"/>
      <c r="AT7" s="334"/>
      <c r="AU7" s="334"/>
    </row>
    <row r="8" spans="1:49" s="136" customFormat="1" ht="2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</row>
    <row r="9" spans="1:49" s="136" customFormat="1" ht="24" customHeight="1" x14ac:dyDescent="0.2">
      <c r="A9" s="170" t="s">
        <v>19</v>
      </c>
      <c r="B9" s="356"/>
      <c r="C9" s="356"/>
      <c r="D9" s="356"/>
      <c r="E9" s="356"/>
      <c r="F9" s="356"/>
      <c r="G9" s="356"/>
      <c r="H9" s="169" t="s">
        <v>20</v>
      </c>
      <c r="I9" s="356"/>
      <c r="J9" s="356"/>
      <c r="K9" s="348"/>
      <c r="L9" s="202" t="s">
        <v>21</v>
      </c>
      <c r="M9" s="180"/>
      <c r="N9" s="180"/>
      <c r="O9" s="180" t="s">
        <v>22</v>
      </c>
      <c r="P9" s="180"/>
      <c r="Q9" s="180"/>
      <c r="R9" s="354" t="s">
        <v>104</v>
      </c>
      <c r="S9" s="180"/>
      <c r="T9" s="180"/>
      <c r="U9" s="354" t="s">
        <v>23</v>
      </c>
      <c r="V9" s="180"/>
      <c r="W9" s="180"/>
      <c r="X9" s="354" t="s">
        <v>24</v>
      </c>
      <c r="Y9" s="180"/>
      <c r="Z9" s="180"/>
      <c r="AA9" s="354" t="s">
        <v>25</v>
      </c>
      <c r="AB9" s="180"/>
      <c r="AC9" s="180"/>
      <c r="AD9" s="180" t="s">
        <v>26</v>
      </c>
      <c r="AE9" s="180"/>
      <c r="AF9" s="180"/>
      <c r="AG9" s="180" t="s">
        <v>27</v>
      </c>
      <c r="AH9" s="180"/>
      <c r="AI9" s="180"/>
      <c r="AJ9" s="180" t="s">
        <v>28</v>
      </c>
      <c r="AK9" s="180"/>
      <c r="AL9" s="180"/>
      <c r="AM9" s="180" t="s">
        <v>29</v>
      </c>
      <c r="AN9" s="180"/>
      <c r="AO9" s="180"/>
      <c r="AP9" s="180" t="s">
        <v>30</v>
      </c>
      <c r="AQ9" s="180"/>
      <c r="AR9" s="180"/>
      <c r="AS9" s="180" t="s">
        <v>14</v>
      </c>
      <c r="AT9" s="180"/>
      <c r="AU9" s="169"/>
      <c r="AV9" s="140"/>
    </row>
    <row r="10" spans="1:49" s="136" customFormat="1" ht="6" customHeight="1" x14ac:dyDescent="0.2">
      <c r="A10" s="32"/>
      <c r="B10" s="32"/>
      <c r="C10" s="32"/>
      <c r="D10" s="32"/>
      <c r="E10" s="32"/>
      <c r="F10" s="32"/>
      <c r="G10" s="32"/>
      <c r="H10" s="39"/>
      <c r="I10" s="10"/>
      <c r="J10" s="10"/>
      <c r="K10" s="1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9" s="136" customFormat="1" ht="18" customHeight="1" x14ac:dyDescent="0.2">
      <c r="A11" s="357" t="s">
        <v>258</v>
      </c>
      <c r="B11" s="358"/>
      <c r="C11" s="358"/>
      <c r="D11" s="358"/>
      <c r="E11" s="358"/>
      <c r="F11" s="358"/>
      <c r="G11" s="358"/>
      <c r="H11" s="345">
        <v>364678</v>
      </c>
      <c r="I11" s="352"/>
      <c r="J11" s="352"/>
      <c r="K11" s="352"/>
      <c r="L11" s="346">
        <v>16936</v>
      </c>
      <c r="M11" s="346"/>
      <c r="N11" s="346"/>
      <c r="O11" s="346">
        <v>10022</v>
      </c>
      <c r="P11" s="346"/>
      <c r="Q11" s="346"/>
      <c r="R11" s="346">
        <v>11996</v>
      </c>
      <c r="S11" s="346"/>
      <c r="T11" s="346"/>
      <c r="U11" s="346">
        <v>27346</v>
      </c>
      <c r="V11" s="346"/>
      <c r="W11" s="346"/>
      <c r="X11" s="346">
        <v>30648</v>
      </c>
      <c r="Y11" s="346"/>
      <c r="Z11" s="346"/>
      <c r="AA11" s="346">
        <v>22536</v>
      </c>
      <c r="AB11" s="346"/>
      <c r="AC11" s="346"/>
      <c r="AD11" s="346">
        <v>21799</v>
      </c>
      <c r="AE11" s="346"/>
      <c r="AF11" s="346"/>
      <c r="AG11" s="346">
        <v>8145</v>
      </c>
      <c r="AH11" s="346"/>
      <c r="AI11" s="346"/>
      <c r="AJ11" s="346">
        <v>33164</v>
      </c>
      <c r="AK11" s="346"/>
      <c r="AL11" s="346"/>
      <c r="AM11" s="346">
        <v>4927</v>
      </c>
      <c r="AN11" s="346"/>
      <c r="AO11" s="346"/>
      <c r="AP11" s="346">
        <v>141683</v>
      </c>
      <c r="AQ11" s="346"/>
      <c r="AR11" s="346"/>
      <c r="AS11" s="346">
        <v>35476</v>
      </c>
      <c r="AT11" s="346"/>
      <c r="AU11" s="346"/>
    </row>
    <row r="12" spans="1:49" s="136" customFormat="1" ht="18" customHeight="1" x14ac:dyDescent="0.2">
      <c r="A12" s="359" t="s">
        <v>220</v>
      </c>
      <c r="B12" s="360"/>
      <c r="C12" s="360"/>
      <c r="D12" s="360"/>
      <c r="E12" s="360"/>
      <c r="F12" s="360"/>
      <c r="G12" s="360"/>
      <c r="H12" s="345">
        <v>363400</v>
      </c>
      <c r="I12" s="352"/>
      <c r="J12" s="352"/>
      <c r="K12" s="352"/>
      <c r="L12" s="346">
        <v>17114</v>
      </c>
      <c r="M12" s="346"/>
      <c r="N12" s="346"/>
      <c r="O12" s="346">
        <v>10125</v>
      </c>
      <c r="P12" s="346"/>
      <c r="Q12" s="346"/>
      <c r="R12" s="346">
        <v>12015</v>
      </c>
      <c r="S12" s="346"/>
      <c r="T12" s="346"/>
      <c r="U12" s="346">
        <v>27645</v>
      </c>
      <c r="V12" s="346"/>
      <c r="W12" s="346"/>
      <c r="X12" s="346">
        <v>30700</v>
      </c>
      <c r="Y12" s="346"/>
      <c r="Z12" s="346"/>
      <c r="AA12" s="346">
        <v>22904</v>
      </c>
      <c r="AB12" s="346"/>
      <c r="AC12" s="346"/>
      <c r="AD12" s="346">
        <v>21691</v>
      </c>
      <c r="AE12" s="346"/>
      <c r="AF12" s="346"/>
      <c r="AG12" s="346">
        <v>8109</v>
      </c>
      <c r="AH12" s="346"/>
      <c r="AI12" s="346"/>
      <c r="AJ12" s="346">
        <v>33239</v>
      </c>
      <c r="AK12" s="346"/>
      <c r="AL12" s="346"/>
      <c r="AM12" s="346">
        <v>4959</v>
      </c>
      <c r="AN12" s="346"/>
      <c r="AO12" s="346"/>
      <c r="AP12" s="346">
        <v>138839</v>
      </c>
      <c r="AQ12" s="346"/>
      <c r="AR12" s="346"/>
      <c r="AS12" s="346">
        <v>36060</v>
      </c>
      <c r="AT12" s="346"/>
      <c r="AU12" s="346"/>
      <c r="AV12" s="138"/>
      <c r="AW12" s="138"/>
    </row>
    <row r="13" spans="1:49" s="136" customFormat="1" ht="18" customHeight="1" x14ac:dyDescent="0.2">
      <c r="A13" s="350" t="s">
        <v>237</v>
      </c>
      <c r="B13" s="351"/>
      <c r="C13" s="351"/>
      <c r="D13" s="351"/>
      <c r="E13" s="351"/>
      <c r="F13" s="351"/>
      <c r="G13" s="351"/>
      <c r="H13" s="345">
        <v>353362</v>
      </c>
      <c r="I13" s="352"/>
      <c r="J13" s="352"/>
      <c r="K13" s="352"/>
      <c r="L13" s="353">
        <v>16684</v>
      </c>
      <c r="M13" s="353"/>
      <c r="N13" s="353"/>
      <c r="O13" s="346">
        <v>10193</v>
      </c>
      <c r="P13" s="346"/>
      <c r="Q13" s="346"/>
      <c r="R13" s="346">
        <v>12118</v>
      </c>
      <c r="S13" s="346"/>
      <c r="T13" s="346"/>
      <c r="U13" s="346">
        <v>26912</v>
      </c>
      <c r="V13" s="346"/>
      <c r="W13" s="346"/>
      <c r="X13" s="346">
        <v>30676</v>
      </c>
      <c r="Y13" s="346"/>
      <c r="Z13" s="346"/>
      <c r="AA13" s="346">
        <v>20903</v>
      </c>
      <c r="AB13" s="346"/>
      <c r="AC13" s="346"/>
      <c r="AD13" s="346">
        <v>20901</v>
      </c>
      <c r="AE13" s="346"/>
      <c r="AF13" s="346"/>
      <c r="AG13" s="346">
        <v>8058</v>
      </c>
      <c r="AH13" s="346"/>
      <c r="AI13" s="346"/>
      <c r="AJ13" s="346">
        <v>32726</v>
      </c>
      <c r="AK13" s="346"/>
      <c r="AL13" s="346"/>
      <c r="AM13" s="346">
        <v>4893</v>
      </c>
      <c r="AN13" s="346"/>
      <c r="AO13" s="346"/>
      <c r="AP13" s="346">
        <v>135089</v>
      </c>
      <c r="AQ13" s="346"/>
      <c r="AR13" s="346"/>
      <c r="AS13" s="346">
        <v>34209</v>
      </c>
      <c r="AT13" s="346"/>
      <c r="AU13" s="346"/>
      <c r="AV13" s="138"/>
      <c r="AW13" s="138"/>
    </row>
    <row r="14" spans="1:49" s="136" customFormat="1" ht="17.5" customHeight="1" x14ac:dyDescent="0.2">
      <c r="A14" s="359" t="s">
        <v>232</v>
      </c>
      <c r="B14" s="360"/>
      <c r="C14" s="360"/>
      <c r="D14" s="360"/>
      <c r="E14" s="360"/>
      <c r="F14" s="360"/>
      <c r="G14" s="360"/>
      <c r="H14" s="345">
        <v>362379</v>
      </c>
      <c r="I14" s="352"/>
      <c r="J14" s="352"/>
      <c r="K14" s="352"/>
      <c r="L14" s="353">
        <v>16519</v>
      </c>
      <c r="M14" s="353"/>
      <c r="N14" s="353"/>
      <c r="O14" s="346">
        <v>10558</v>
      </c>
      <c r="P14" s="346"/>
      <c r="Q14" s="346"/>
      <c r="R14" s="346">
        <v>12425</v>
      </c>
      <c r="S14" s="346"/>
      <c r="T14" s="346"/>
      <c r="U14" s="346">
        <v>27041</v>
      </c>
      <c r="V14" s="346"/>
      <c r="W14" s="346"/>
      <c r="X14" s="346">
        <v>31315</v>
      </c>
      <c r="Y14" s="346"/>
      <c r="Z14" s="346"/>
      <c r="AA14" s="346">
        <v>21635</v>
      </c>
      <c r="AB14" s="346"/>
      <c r="AC14" s="346"/>
      <c r="AD14" s="346">
        <v>21318</v>
      </c>
      <c r="AE14" s="346"/>
      <c r="AF14" s="346"/>
      <c r="AG14" s="346">
        <v>8186</v>
      </c>
      <c r="AH14" s="346"/>
      <c r="AI14" s="346"/>
      <c r="AJ14" s="346">
        <v>33467</v>
      </c>
      <c r="AK14" s="346"/>
      <c r="AL14" s="346"/>
      <c r="AM14" s="346">
        <v>5114</v>
      </c>
      <c r="AN14" s="346"/>
      <c r="AO14" s="346"/>
      <c r="AP14" s="346">
        <v>139980</v>
      </c>
      <c r="AQ14" s="346"/>
      <c r="AR14" s="346"/>
      <c r="AS14" s="346">
        <v>34821</v>
      </c>
      <c r="AT14" s="346"/>
      <c r="AU14" s="346"/>
      <c r="AV14" s="138"/>
      <c r="AW14" s="138"/>
    </row>
    <row r="15" spans="1:49" s="136" customFormat="1" ht="6" customHeight="1" x14ac:dyDescent="0.2">
      <c r="A15" s="33"/>
      <c r="B15" s="33"/>
      <c r="C15" s="33"/>
      <c r="D15" s="33"/>
      <c r="E15" s="33"/>
      <c r="F15" s="33"/>
      <c r="G15" s="33"/>
      <c r="H15" s="39"/>
      <c r="I15" s="150"/>
      <c r="J15" s="150"/>
      <c r="K15" s="150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</row>
    <row r="16" spans="1:49" s="136" customFormat="1" ht="18" customHeight="1" x14ac:dyDescent="0.2">
      <c r="A16" s="379" t="s">
        <v>259</v>
      </c>
      <c r="B16" s="399"/>
      <c r="C16" s="399"/>
      <c r="D16" s="399"/>
      <c r="E16" s="399"/>
      <c r="F16" s="399"/>
      <c r="G16" s="399"/>
      <c r="H16" s="400">
        <v>366766</v>
      </c>
      <c r="I16" s="352"/>
      <c r="J16" s="352"/>
      <c r="K16" s="352"/>
      <c r="L16" s="401">
        <v>16784</v>
      </c>
      <c r="M16" s="401"/>
      <c r="N16" s="401"/>
      <c r="O16" s="402">
        <v>11004</v>
      </c>
      <c r="P16" s="402"/>
      <c r="Q16" s="402"/>
      <c r="R16" s="402">
        <v>12720</v>
      </c>
      <c r="S16" s="402"/>
      <c r="T16" s="402"/>
      <c r="U16" s="402">
        <v>27196</v>
      </c>
      <c r="V16" s="402"/>
      <c r="W16" s="402"/>
      <c r="X16" s="402">
        <v>31952</v>
      </c>
      <c r="Y16" s="402"/>
      <c r="Z16" s="402"/>
      <c r="AA16" s="402">
        <v>22385</v>
      </c>
      <c r="AB16" s="402"/>
      <c r="AC16" s="402"/>
      <c r="AD16" s="402">
        <v>21914</v>
      </c>
      <c r="AE16" s="402"/>
      <c r="AF16" s="402"/>
      <c r="AG16" s="402">
        <v>8267</v>
      </c>
      <c r="AH16" s="402"/>
      <c r="AI16" s="402"/>
      <c r="AJ16" s="402">
        <v>33199</v>
      </c>
      <c r="AK16" s="402"/>
      <c r="AL16" s="402"/>
      <c r="AM16" s="402">
        <v>5182</v>
      </c>
      <c r="AN16" s="402"/>
      <c r="AO16" s="402"/>
      <c r="AP16" s="402">
        <v>140208</v>
      </c>
      <c r="AQ16" s="402"/>
      <c r="AR16" s="402"/>
      <c r="AS16" s="402">
        <v>35955</v>
      </c>
      <c r="AT16" s="402"/>
      <c r="AU16" s="402"/>
      <c r="AV16" s="16"/>
      <c r="AW16" s="138"/>
    </row>
    <row r="17" spans="1:49" s="136" customFormat="1" ht="6" customHeight="1" x14ac:dyDescent="0.2">
      <c r="A17" s="140"/>
      <c r="B17" s="140"/>
      <c r="C17" s="140"/>
      <c r="D17" s="140"/>
      <c r="E17" s="140"/>
      <c r="F17" s="140"/>
      <c r="G17" s="140"/>
      <c r="H17" s="42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140"/>
      <c r="AW17" s="138"/>
    </row>
    <row r="18" spans="1:49" s="136" customFormat="1" ht="15" customHeight="1" x14ac:dyDescent="0.2">
      <c r="A18" s="341" t="s">
        <v>32</v>
      </c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138"/>
      <c r="AW18" s="138"/>
    </row>
    <row r="19" spans="1:49" s="136" customFormat="1" ht="18" customHeight="1" x14ac:dyDescent="0.2"/>
    <row r="20" spans="1:49" s="136" customFormat="1" ht="18" customHeight="1" x14ac:dyDescent="0.2">
      <c r="A20" s="165" t="s">
        <v>33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</row>
    <row r="21" spans="1:49" s="136" customFormat="1" ht="18" customHeight="1" x14ac:dyDescent="0.2"/>
    <row r="22" spans="1:49" s="136" customFormat="1" ht="2.25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9" s="136" customFormat="1" ht="24" customHeight="1" x14ac:dyDescent="0.2">
      <c r="A23" s="171" t="s">
        <v>34</v>
      </c>
      <c r="B23" s="180"/>
      <c r="C23" s="180"/>
      <c r="D23" s="180"/>
      <c r="E23" s="180"/>
      <c r="F23" s="180"/>
      <c r="G23" s="180"/>
      <c r="H23" s="180"/>
      <c r="I23" s="180" t="s">
        <v>20</v>
      </c>
      <c r="J23" s="180"/>
      <c r="K23" s="180"/>
      <c r="L23" s="354" t="s">
        <v>21</v>
      </c>
      <c r="M23" s="180"/>
      <c r="N23" s="180"/>
      <c r="O23" s="180" t="s">
        <v>22</v>
      </c>
      <c r="P23" s="180"/>
      <c r="Q23" s="180"/>
      <c r="R23" s="354" t="s">
        <v>104</v>
      </c>
      <c r="S23" s="180"/>
      <c r="T23" s="180"/>
      <c r="U23" s="354" t="s">
        <v>23</v>
      </c>
      <c r="V23" s="180"/>
      <c r="W23" s="180"/>
      <c r="X23" s="354" t="s">
        <v>24</v>
      </c>
      <c r="Y23" s="180"/>
      <c r="Z23" s="180"/>
      <c r="AA23" s="354" t="s">
        <v>25</v>
      </c>
      <c r="AB23" s="180"/>
      <c r="AC23" s="180"/>
      <c r="AD23" s="180" t="s">
        <v>26</v>
      </c>
      <c r="AE23" s="180"/>
      <c r="AF23" s="180"/>
      <c r="AG23" s="180" t="s">
        <v>27</v>
      </c>
      <c r="AH23" s="180"/>
      <c r="AI23" s="180"/>
      <c r="AJ23" s="180" t="s">
        <v>28</v>
      </c>
      <c r="AK23" s="180"/>
      <c r="AL23" s="180"/>
      <c r="AM23" s="180" t="s">
        <v>29</v>
      </c>
      <c r="AN23" s="180"/>
      <c r="AO23" s="180"/>
      <c r="AP23" s="180" t="s">
        <v>30</v>
      </c>
      <c r="AQ23" s="180"/>
      <c r="AR23" s="180"/>
      <c r="AS23" s="180" t="s">
        <v>14</v>
      </c>
      <c r="AT23" s="180"/>
      <c r="AU23" s="169"/>
      <c r="AV23" s="140"/>
    </row>
    <row r="24" spans="1:49" s="136" customFormat="1" ht="6" customHeight="1" x14ac:dyDescent="0.2">
      <c r="A24" s="32"/>
      <c r="B24" s="32"/>
      <c r="C24" s="32"/>
      <c r="D24" s="32"/>
      <c r="E24" s="32"/>
      <c r="F24" s="32"/>
      <c r="G24" s="32"/>
      <c r="H24" s="44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</row>
    <row r="25" spans="1:49" s="136" customFormat="1" ht="16.5" customHeight="1" x14ac:dyDescent="0.2">
      <c r="A25" s="349" t="s">
        <v>209</v>
      </c>
      <c r="B25" s="155"/>
      <c r="C25" s="155"/>
      <c r="D25" s="155"/>
      <c r="E25" s="155"/>
      <c r="F25" s="155"/>
      <c r="G25" s="155"/>
      <c r="H25" s="185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9" s="136" customFormat="1" ht="16.5" customHeight="1" x14ac:dyDescent="0.2">
      <c r="A26" s="123"/>
      <c r="B26" s="123"/>
      <c r="C26" s="155" t="s">
        <v>16</v>
      </c>
      <c r="D26" s="155"/>
      <c r="E26" s="155"/>
      <c r="F26" s="155"/>
      <c r="G26" s="155"/>
      <c r="H26" s="155"/>
      <c r="I26" s="345">
        <v>15644</v>
      </c>
      <c r="J26" s="346"/>
      <c r="K26" s="346"/>
      <c r="L26" s="346">
        <v>257</v>
      </c>
      <c r="M26" s="346"/>
      <c r="N26" s="346"/>
      <c r="O26" s="346">
        <v>287</v>
      </c>
      <c r="P26" s="346"/>
      <c r="Q26" s="346"/>
      <c r="R26" s="346">
        <v>464</v>
      </c>
      <c r="S26" s="346"/>
      <c r="T26" s="346"/>
      <c r="U26" s="346">
        <v>1109</v>
      </c>
      <c r="V26" s="346"/>
      <c r="W26" s="346"/>
      <c r="X26" s="346">
        <v>1530</v>
      </c>
      <c r="Y26" s="346"/>
      <c r="Z26" s="346"/>
      <c r="AA26" s="346">
        <v>1237</v>
      </c>
      <c r="AB26" s="346"/>
      <c r="AC26" s="346"/>
      <c r="AD26" s="346">
        <v>1514</v>
      </c>
      <c r="AE26" s="346"/>
      <c r="AF26" s="346"/>
      <c r="AG26" s="346">
        <v>493</v>
      </c>
      <c r="AH26" s="346"/>
      <c r="AI26" s="346"/>
      <c r="AJ26" s="346">
        <v>1159</v>
      </c>
      <c r="AK26" s="346"/>
      <c r="AL26" s="346"/>
      <c r="AM26" s="346">
        <v>166</v>
      </c>
      <c r="AN26" s="346"/>
      <c r="AO26" s="346"/>
      <c r="AP26" s="346">
        <v>5544</v>
      </c>
      <c r="AQ26" s="346"/>
      <c r="AR26" s="346"/>
      <c r="AS26" s="346">
        <v>1884</v>
      </c>
      <c r="AT26" s="346"/>
      <c r="AU26" s="346"/>
    </row>
    <row r="27" spans="1:49" s="136" customFormat="1" ht="16.5" customHeight="1" x14ac:dyDescent="0.2">
      <c r="A27" s="123"/>
      <c r="B27" s="123"/>
      <c r="C27" s="155" t="s">
        <v>17</v>
      </c>
      <c r="D27" s="155"/>
      <c r="E27" s="155"/>
      <c r="F27" s="155"/>
      <c r="G27" s="155"/>
      <c r="H27" s="155"/>
      <c r="I27" s="345">
        <v>16123</v>
      </c>
      <c r="J27" s="346"/>
      <c r="K27" s="346"/>
      <c r="L27" s="346">
        <v>404</v>
      </c>
      <c r="M27" s="346"/>
      <c r="N27" s="346"/>
      <c r="O27" s="346">
        <v>125</v>
      </c>
      <c r="P27" s="346"/>
      <c r="Q27" s="346"/>
      <c r="R27" s="346">
        <v>574</v>
      </c>
      <c r="S27" s="346"/>
      <c r="T27" s="346"/>
      <c r="U27" s="346">
        <v>913</v>
      </c>
      <c r="V27" s="346"/>
      <c r="W27" s="346"/>
      <c r="X27" s="346">
        <v>1621</v>
      </c>
      <c r="Y27" s="346"/>
      <c r="Z27" s="346"/>
      <c r="AA27" s="346">
        <v>1315</v>
      </c>
      <c r="AB27" s="346"/>
      <c r="AC27" s="346"/>
      <c r="AD27" s="346">
        <v>1310</v>
      </c>
      <c r="AE27" s="346"/>
      <c r="AF27" s="346"/>
      <c r="AG27" s="346">
        <v>400</v>
      </c>
      <c r="AH27" s="346"/>
      <c r="AI27" s="346"/>
      <c r="AJ27" s="346">
        <v>963</v>
      </c>
      <c r="AK27" s="346"/>
      <c r="AL27" s="346"/>
      <c r="AM27" s="346">
        <v>179</v>
      </c>
      <c r="AN27" s="346"/>
      <c r="AO27" s="346"/>
      <c r="AP27" s="346">
        <v>5780</v>
      </c>
      <c r="AQ27" s="346"/>
      <c r="AR27" s="346"/>
      <c r="AS27" s="346">
        <v>2539</v>
      </c>
      <c r="AT27" s="346"/>
      <c r="AU27" s="346"/>
    </row>
    <row r="28" spans="1:49" s="136" customFormat="1" ht="6" customHeight="1" x14ac:dyDescent="0.2">
      <c r="A28" s="123"/>
      <c r="B28" s="123"/>
      <c r="C28" s="123"/>
      <c r="D28" s="123"/>
      <c r="E28" s="123"/>
      <c r="F28" s="123"/>
      <c r="G28" s="123"/>
      <c r="H28" s="125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</row>
    <row r="29" spans="1:49" s="136" customFormat="1" ht="16.5" customHeight="1" x14ac:dyDescent="0.2">
      <c r="A29" s="349" t="s">
        <v>206</v>
      </c>
      <c r="B29" s="349"/>
      <c r="C29" s="349"/>
      <c r="D29" s="349"/>
      <c r="E29" s="349"/>
      <c r="F29" s="349"/>
      <c r="G29" s="349"/>
      <c r="H29" s="355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</row>
    <row r="30" spans="1:49" s="136" customFormat="1" ht="16.5" customHeight="1" x14ac:dyDescent="0.2">
      <c r="A30" s="123"/>
      <c r="B30" s="123"/>
      <c r="C30" s="155" t="s">
        <v>16</v>
      </c>
      <c r="D30" s="155"/>
      <c r="E30" s="155"/>
      <c r="F30" s="155"/>
      <c r="G30" s="155"/>
      <c r="H30" s="155"/>
      <c r="I30" s="345">
        <v>13871</v>
      </c>
      <c r="J30" s="346"/>
      <c r="K30" s="346"/>
      <c r="L30" s="346">
        <v>201</v>
      </c>
      <c r="M30" s="346"/>
      <c r="N30" s="346"/>
      <c r="O30" s="346">
        <v>254</v>
      </c>
      <c r="P30" s="346"/>
      <c r="Q30" s="346"/>
      <c r="R30" s="346">
        <v>405</v>
      </c>
      <c r="S30" s="346"/>
      <c r="T30" s="346"/>
      <c r="U30" s="346">
        <v>965</v>
      </c>
      <c r="V30" s="346"/>
      <c r="W30" s="346"/>
      <c r="X30" s="346">
        <v>1393</v>
      </c>
      <c r="Y30" s="346"/>
      <c r="Z30" s="346"/>
      <c r="AA30" s="346">
        <v>1083</v>
      </c>
      <c r="AB30" s="346"/>
      <c r="AC30" s="346"/>
      <c r="AD30" s="346">
        <v>1431</v>
      </c>
      <c r="AE30" s="346"/>
      <c r="AF30" s="346"/>
      <c r="AG30" s="346">
        <v>473</v>
      </c>
      <c r="AH30" s="346"/>
      <c r="AI30" s="346"/>
      <c r="AJ30" s="346">
        <v>937</v>
      </c>
      <c r="AK30" s="346"/>
      <c r="AL30" s="346"/>
      <c r="AM30" s="346">
        <v>164</v>
      </c>
      <c r="AN30" s="346"/>
      <c r="AO30" s="346"/>
      <c r="AP30" s="346">
        <v>4777</v>
      </c>
      <c r="AQ30" s="346"/>
      <c r="AR30" s="346"/>
      <c r="AS30" s="346">
        <v>1788</v>
      </c>
      <c r="AT30" s="346"/>
      <c r="AU30" s="346"/>
    </row>
    <row r="31" spans="1:49" s="136" customFormat="1" ht="16.5" customHeight="1" x14ac:dyDescent="0.2">
      <c r="A31" s="123"/>
      <c r="B31" s="123"/>
      <c r="C31" s="155" t="s">
        <v>17</v>
      </c>
      <c r="D31" s="155"/>
      <c r="E31" s="155"/>
      <c r="F31" s="155"/>
      <c r="G31" s="155"/>
      <c r="H31" s="155"/>
      <c r="I31" s="345">
        <v>13700</v>
      </c>
      <c r="J31" s="346"/>
      <c r="K31" s="346"/>
      <c r="L31" s="346">
        <v>137</v>
      </c>
      <c r="M31" s="346"/>
      <c r="N31" s="346"/>
      <c r="O31" s="346">
        <v>190</v>
      </c>
      <c r="P31" s="346"/>
      <c r="Q31" s="346"/>
      <c r="R31" s="346">
        <v>229</v>
      </c>
      <c r="S31" s="346"/>
      <c r="T31" s="346"/>
      <c r="U31" s="346">
        <v>954</v>
      </c>
      <c r="V31" s="346"/>
      <c r="W31" s="346"/>
      <c r="X31" s="346">
        <v>646</v>
      </c>
      <c r="Y31" s="346"/>
      <c r="Z31" s="346"/>
      <c r="AA31" s="346">
        <v>825</v>
      </c>
      <c r="AB31" s="346"/>
      <c r="AC31" s="346"/>
      <c r="AD31" s="346">
        <v>1205</v>
      </c>
      <c r="AE31" s="346"/>
      <c r="AF31" s="346"/>
      <c r="AG31" s="346">
        <v>557</v>
      </c>
      <c r="AH31" s="346"/>
      <c r="AI31" s="346"/>
      <c r="AJ31" s="346">
        <v>835</v>
      </c>
      <c r="AK31" s="346"/>
      <c r="AL31" s="346"/>
      <c r="AM31" s="346">
        <v>156</v>
      </c>
      <c r="AN31" s="346"/>
      <c r="AO31" s="346"/>
      <c r="AP31" s="346">
        <v>7128</v>
      </c>
      <c r="AQ31" s="346"/>
      <c r="AR31" s="346"/>
      <c r="AS31" s="346">
        <v>838</v>
      </c>
      <c r="AT31" s="346"/>
      <c r="AU31" s="346"/>
    </row>
    <row r="32" spans="1:49" s="136" customFormat="1" ht="6" customHeight="1" x14ac:dyDescent="0.2">
      <c r="A32" s="123"/>
      <c r="B32" s="123"/>
      <c r="C32" s="123"/>
      <c r="D32" s="123"/>
      <c r="E32" s="123"/>
      <c r="F32" s="123"/>
      <c r="G32" s="123"/>
      <c r="H32" s="125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48" s="136" customFormat="1" ht="16.5" customHeight="1" x14ac:dyDescent="0.2">
      <c r="A33" s="349" t="s">
        <v>214</v>
      </c>
      <c r="B33" s="155"/>
      <c r="C33" s="155"/>
      <c r="D33" s="155"/>
      <c r="E33" s="155"/>
      <c r="F33" s="155"/>
      <c r="G33" s="155"/>
      <c r="H33" s="185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48" s="136" customFormat="1" ht="16.5" customHeight="1" x14ac:dyDescent="0.2">
      <c r="A34" s="123"/>
      <c r="B34" s="123"/>
      <c r="C34" s="155" t="s">
        <v>16</v>
      </c>
      <c r="D34" s="155"/>
      <c r="E34" s="155"/>
      <c r="F34" s="155"/>
      <c r="G34" s="155"/>
      <c r="H34" s="155"/>
      <c r="I34" s="345">
        <v>12809</v>
      </c>
      <c r="J34" s="346"/>
      <c r="K34" s="346"/>
      <c r="L34" s="346">
        <v>225</v>
      </c>
      <c r="M34" s="346"/>
      <c r="N34" s="346"/>
      <c r="O34" s="346">
        <v>307</v>
      </c>
      <c r="P34" s="346"/>
      <c r="Q34" s="346"/>
      <c r="R34" s="346">
        <v>425</v>
      </c>
      <c r="S34" s="346"/>
      <c r="T34" s="346"/>
      <c r="U34" s="346">
        <v>871</v>
      </c>
      <c r="V34" s="346"/>
      <c r="W34" s="346"/>
      <c r="X34" s="346">
        <v>1253</v>
      </c>
      <c r="Y34" s="346"/>
      <c r="Z34" s="346"/>
      <c r="AA34" s="346">
        <v>953</v>
      </c>
      <c r="AB34" s="346"/>
      <c r="AC34" s="346"/>
      <c r="AD34" s="346">
        <v>1207</v>
      </c>
      <c r="AE34" s="346"/>
      <c r="AF34" s="346"/>
      <c r="AG34" s="346">
        <v>367</v>
      </c>
      <c r="AH34" s="346"/>
      <c r="AI34" s="346"/>
      <c r="AJ34" s="346">
        <v>935</v>
      </c>
      <c r="AK34" s="346"/>
      <c r="AL34" s="346"/>
      <c r="AM34" s="346">
        <v>127</v>
      </c>
      <c r="AN34" s="346"/>
      <c r="AO34" s="346"/>
      <c r="AP34" s="346">
        <v>4233</v>
      </c>
      <c r="AQ34" s="346"/>
      <c r="AR34" s="346"/>
      <c r="AS34" s="346">
        <v>1906</v>
      </c>
      <c r="AT34" s="346"/>
      <c r="AU34" s="346"/>
    </row>
    <row r="35" spans="1:48" s="136" customFormat="1" ht="16.5" customHeight="1" x14ac:dyDescent="0.2">
      <c r="A35" s="123"/>
      <c r="B35" s="123"/>
      <c r="C35" s="155" t="s">
        <v>17</v>
      </c>
      <c r="D35" s="155"/>
      <c r="E35" s="155"/>
      <c r="F35" s="155"/>
      <c r="G35" s="155"/>
      <c r="H35" s="155"/>
      <c r="I35" s="345">
        <v>14087</v>
      </c>
      <c r="J35" s="346"/>
      <c r="K35" s="346"/>
      <c r="L35" s="346">
        <v>47</v>
      </c>
      <c r="M35" s="346"/>
      <c r="N35" s="346"/>
      <c r="O35" s="346">
        <v>204</v>
      </c>
      <c r="P35" s="346"/>
      <c r="Q35" s="346"/>
      <c r="R35" s="346">
        <v>406</v>
      </c>
      <c r="S35" s="346"/>
      <c r="T35" s="346"/>
      <c r="U35" s="346">
        <v>572</v>
      </c>
      <c r="V35" s="346"/>
      <c r="W35" s="346"/>
      <c r="X35" s="346">
        <v>1201</v>
      </c>
      <c r="Y35" s="346"/>
      <c r="Z35" s="346"/>
      <c r="AA35" s="346">
        <v>585</v>
      </c>
      <c r="AB35" s="346"/>
      <c r="AC35" s="346"/>
      <c r="AD35" s="346">
        <v>1315</v>
      </c>
      <c r="AE35" s="346"/>
      <c r="AF35" s="346"/>
      <c r="AG35" s="346">
        <v>403</v>
      </c>
      <c r="AH35" s="346"/>
      <c r="AI35" s="346"/>
      <c r="AJ35" s="346">
        <v>860</v>
      </c>
      <c r="AK35" s="346"/>
      <c r="AL35" s="346"/>
      <c r="AM35" s="346">
        <v>95</v>
      </c>
      <c r="AN35" s="346"/>
      <c r="AO35" s="346"/>
      <c r="AP35" s="346">
        <v>7077</v>
      </c>
      <c r="AQ35" s="346"/>
      <c r="AR35" s="346"/>
      <c r="AS35" s="346">
        <v>1322</v>
      </c>
      <c r="AT35" s="346"/>
      <c r="AU35" s="346"/>
    </row>
    <row r="36" spans="1:48" s="136" customFormat="1" ht="6" customHeight="1" x14ac:dyDescent="0.2">
      <c r="A36" s="123"/>
      <c r="B36" s="123"/>
      <c r="C36" s="123"/>
      <c r="D36" s="123"/>
      <c r="E36" s="123"/>
      <c r="F36" s="123"/>
      <c r="G36" s="123"/>
      <c r="H36" s="125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48" s="153" customFormat="1" ht="16.5" customHeight="1" x14ac:dyDescent="0.2">
      <c r="A37" s="349" t="s">
        <v>218</v>
      </c>
      <c r="B37" s="155"/>
      <c r="C37" s="155"/>
      <c r="D37" s="155"/>
      <c r="E37" s="155"/>
      <c r="F37" s="155"/>
      <c r="G37" s="155"/>
      <c r="H37" s="185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</row>
    <row r="38" spans="1:48" s="136" customFormat="1" ht="16.5" customHeight="1" x14ac:dyDescent="0.2">
      <c r="A38" s="123"/>
      <c r="B38" s="123"/>
      <c r="C38" s="155" t="s">
        <v>16</v>
      </c>
      <c r="D38" s="155"/>
      <c r="E38" s="155"/>
      <c r="F38" s="155"/>
      <c r="G38" s="155"/>
      <c r="H38" s="155"/>
      <c r="I38" s="345">
        <v>17603</v>
      </c>
      <c r="J38" s="346"/>
      <c r="K38" s="346"/>
      <c r="L38" s="346">
        <v>206</v>
      </c>
      <c r="M38" s="346"/>
      <c r="N38" s="346"/>
      <c r="O38" s="346">
        <v>423</v>
      </c>
      <c r="P38" s="346"/>
      <c r="Q38" s="346"/>
      <c r="R38" s="346">
        <v>469</v>
      </c>
      <c r="S38" s="346"/>
      <c r="T38" s="346"/>
      <c r="U38" s="346">
        <v>1017</v>
      </c>
      <c r="V38" s="346"/>
      <c r="W38" s="346"/>
      <c r="X38" s="346">
        <v>2413</v>
      </c>
      <c r="Y38" s="346"/>
      <c r="Z38" s="346"/>
      <c r="AA38" s="346">
        <v>1195</v>
      </c>
      <c r="AB38" s="346"/>
      <c r="AC38" s="346"/>
      <c r="AD38" s="346">
        <v>1362</v>
      </c>
      <c r="AE38" s="346"/>
      <c r="AF38" s="346"/>
      <c r="AG38" s="346">
        <v>413</v>
      </c>
      <c r="AH38" s="346"/>
      <c r="AI38" s="346"/>
      <c r="AJ38" s="346">
        <v>977</v>
      </c>
      <c r="AK38" s="346"/>
      <c r="AL38" s="346"/>
      <c r="AM38" s="346">
        <v>216</v>
      </c>
      <c r="AN38" s="346"/>
      <c r="AO38" s="346"/>
      <c r="AP38" s="346">
        <v>6526</v>
      </c>
      <c r="AQ38" s="346"/>
      <c r="AR38" s="346"/>
      <c r="AS38" s="346">
        <v>2386</v>
      </c>
      <c r="AT38" s="346"/>
      <c r="AU38" s="346"/>
    </row>
    <row r="39" spans="1:48" s="136" customFormat="1" ht="16.5" customHeight="1" x14ac:dyDescent="0.2">
      <c r="A39" s="123"/>
      <c r="B39" s="123"/>
      <c r="C39" s="155" t="s">
        <v>17</v>
      </c>
      <c r="D39" s="155"/>
      <c r="E39" s="155"/>
      <c r="F39" s="155"/>
      <c r="G39" s="155"/>
      <c r="H39" s="155"/>
      <c r="I39" s="345">
        <v>27641</v>
      </c>
      <c r="J39" s="346"/>
      <c r="K39" s="346"/>
      <c r="L39" s="346">
        <v>636</v>
      </c>
      <c r="M39" s="346"/>
      <c r="N39" s="346"/>
      <c r="O39" s="346">
        <v>355</v>
      </c>
      <c r="P39" s="346"/>
      <c r="Q39" s="346"/>
      <c r="R39" s="346">
        <v>366</v>
      </c>
      <c r="S39" s="346"/>
      <c r="T39" s="346"/>
      <c r="U39" s="346">
        <v>1750</v>
      </c>
      <c r="V39" s="346"/>
      <c r="W39" s="346"/>
      <c r="X39" s="346">
        <v>2437</v>
      </c>
      <c r="Y39" s="346"/>
      <c r="Z39" s="346"/>
      <c r="AA39" s="346">
        <v>3196</v>
      </c>
      <c r="AB39" s="346"/>
      <c r="AC39" s="346"/>
      <c r="AD39" s="346">
        <v>2152</v>
      </c>
      <c r="AE39" s="346"/>
      <c r="AF39" s="346"/>
      <c r="AG39" s="346">
        <v>464</v>
      </c>
      <c r="AH39" s="346"/>
      <c r="AI39" s="346"/>
      <c r="AJ39" s="346">
        <v>1490</v>
      </c>
      <c r="AK39" s="346"/>
      <c r="AL39" s="346"/>
      <c r="AM39" s="346">
        <v>282</v>
      </c>
      <c r="AN39" s="346"/>
      <c r="AO39" s="346"/>
      <c r="AP39" s="346">
        <v>10276</v>
      </c>
      <c r="AQ39" s="346"/>
      <c r="AR39" s="346"/>
      <c r="AS39" s="346">
        <v>4237</v>
      </c>
      <c r="AT39" s="346"/>
      <c r="AU39" s="346"/>
    </row>
    <row r="40" spans="1:48" s="136" customFormat="1" ht="6" customHeight="1" x14ac:dyDescent="0.2">
      <c r="A40" s="123"/>
      <c r="B40" s="123"/>
      <c r="C40" s="123"/>
      <c r="D40" s="123"/>
      <c r="E40" s="123"/>
      <c r="F40" s="123"/>
      <c r="G40" s="123"/>
      <c r="H40" s="125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</row>
    <row r="41" spans="1:48" s="153" customFormat="1" ht="16.5" customHeight="1" x14ac:dyDescent="0.2">
      <c r="A41" s="349" t="s">
        <v>225</v>
      </c>
      <c r="B41" s="155"/>
      <c r="C41" s="155"/>
      <c r="D41" s="155"/>
      <c r="E41" s="155"/>
      <c r="F41" s="155"/>
      <c r="G41" s="155"/>
      <c r="H41" s="185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</row>
    <row r="42" spans="1:48" s="136" customFormat="1" ht="16.5" customHeight="1" x14ac:dyDescent="0.2">
      <c r="A42" s="123"/>
      <c r="B42" s="123"/>
      <c r="C42" s="155" t="s">
        <v>16</v>
      </c>
      <c r="D42" s="155"/>
      <c r="E42" s="155"/>
      <c r="F42" s="155"/>
      <c r="G42" s="155"/>
      <c r="H42" s="155"/>
      <c r="I42" s="345">
        <v>23232</v>
      </c>
      <c r="J42" s="346"/>
      <c r="K42" s="346"/>
      <c r="L42" s="346">
        <v>217</v>
      </c>
      <c r="M42" s="346"/>
      <c r="N42" s="346"/>
      <c r="O42" s="346">
        <v>746</v>
      </c>
      <c r="P42" s="346"/>
      <c r="Q42" s="346"/>
      <c r="R42" s="346">
        <v>755</v>
      </c>
      <c r="S42" s="346"/>
      <c r="T42" s="346"/>
      <c r="U42" s="346">
        <v>1269</v>
      </c>
      <c r="V42" s="346"/>
      <c r="W42" s="346"/>
      <c r="X42" s="346">
        <v>2684</v>
      </c>
      <c r="Y42" s="346"/>
      <c r="Z42" s="346"/>
      <c r="AA42" s="346">
        <v>1624</v>
      </c>
      <c r="AB42" s="346"/>
      <c r="AC42" s="346"/>
      <c r="AD42" s="346">
        <v>1644</v>
      </c>
      <c r="AE42" s="346"/>
      <c r="AF42" s="346"/>
      <c r="AG42" s="346">
        <v>598</v>
      </c>
      <c r="AH42" s="346"/>
      <c r="AI42" s="346"/>
      <c r="AJ42" s="346">
        <v>1588</v>
      </c>
      <c r="AK42" s="346"/>
      <c r="AL42" s="346"/>
      <c r="AM42" s="346">
        <v>381</v>
      </c>
      <c r="AN42" s="346"/>
      <c r="AO42" s="346"/>
      <c r="AP42" s="346">
        <v>9913</v>
      </c>
      <c r="AQ42" s="346"/>
      <c r="AR42" s="346"/>
      <c r="AS42" s="346">
        <v>1813</v>
      </c>
      <c r="AT42" s="346"/>
      <c r="AU42" s="346"/>
    </row>
    <row r="43" spans="1:48" s="136" customFormat="1" ht="16.5" customHeight="1" x14ac:dyDescent="0.2">
      <c r="A43" s="123"/>
      <c r="B43" s="123"/>
      <c r="C43" s="155" t="s">
        <v>17</v>
      </c>
      <c r="D43" s="155"/>
      <c r="E43" s="155"/>
      <c r="F43" s="155"/>
      <c r="G43" s="155"/>
      <c r="H43" s="155"/>
      <c r="I43" s="345">
        <v>14215</v>
      </c>
      <c r="J43" s="346"/>
      <c r="K43" s="346"/>
      <c r="L43" s="346">
        <v>382</v>
      </c>
      <c r="M43" s="346"/>
      <c r="N43" s="346"/>
      <c r="O43" s="346">
        <v>381</v>
      </c>
      <c r="P43" s="346"/>
      <c r="Q43" s="346"/>
      <c r="R43" s="346">
        <v>448</v>
      </c>
      <c r="S43" s="346"/>
      <c r="T43" s="346"/>
      <c r="U43" s="346">
        <v>1140</v>
      </c>
      <c r="V43" s="346"/>
      <c r="W43" s="346"/>
      <c r="X43" s="346">
        <v>2045</v>
      </c>
      <c r="Y43" s="346"/>
      <c r="Z43" s="346"/>
      <c r="AA43" s="346">
        <v>892</v>
      </c>
      <c r="AB43" s="346"/>
      <c r="AC43" s="346"/>
      <c r="AD43" s="346">
        <v>1227</v>
      </c>
      <c r="AE43" s="346"/>
      <c r="AF43" s="346"/>
      <c r="AG43" s="346">
        <v>470</v>
      </c>
      <c r="AH43" s="346"/>
      <c r="AI43" s="346"/>
      <c r="AJ43" s="346">
        <v>847</v>
      </c>
      <c r="AK43" s="346"/>
      <c r="AL43" s="346"/>
      <c r="AM43" s="346">
        <v>160</v>
      </c>
      <c r="AN43" s="346"/>
      <c r="AO43" s="346"/>
      <c r="AP43" s="346">
        <v>5022</v>
      </c>
      <c r="AQ43" s="346"/>
      <c r="AR43" s="346"/>
      <c r="AS43" s="346">
        <v>1201</v>
      </c>
      <c r="AT43" s="346"/>
      <c r="AU43" s="346"/>
    </row>
    <row r="44" spans="1:48" s="138" customFormat="1" ht="6" customHeight="1" x14ac:dyDescent="0.2">
      <c r="H44" s="124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8" s="153" customFormat="1" ht="16.5" customHeight="1" x14ac:dyDescent="0.2">
      <c r="A45" s="403" t="s">
        <v>234</v>
      </c>
      <c r="B45" s="386"/>
      <c r="C45" s="386"/>
      <c r="D45" s="386"/>
      <c r="E45" s="386"/>
      <c r="F45" s="386"/>
      <c r="G45" s="386"/>
      <c r="H45" s="404"/>
      <c r="I45" s="405"/>
      <c r="J45" s="405"/>
      <c r="K45" s="405"/>
      <c r="L45" s="405"/>
      <c r="M45" s="405"/>
      <c r="N45" s="405"/>
      <c r="O45" s="405"/>
      <c r="P45" s="405"/>
      <c r="Q45" s="405"/>
      <c r="R45" s="405"/>
      <c r="S45" s="405"/>
      <c r="T45" s="405"/>
      <c r="U45" s="405"/>
      <c r="V45" s="405"/>
      <c r="W45" s="405"/>
      <c r="X45" s="405"/>
      <c r="Y45" s="405"/>
      <c r="Z45" s="405"/>
      <c r="AA45" s="405"/>
      <c r="AB45" s="405"/>
      <c r="AC45" s="405"/>
      <c r="AD45" s="405"/>
      <c r="AE45" s="405"/>
      <c r="AF45" s="405"/>
      <c r="AG45" s="405"/>
      <c r="AH45" s="405"/>
      <c r="AI45" s="405"/>
      <c r="AJ45" s="405"/>
      <c r="AK45" s="405"/>
      <c r="AL45" s="405"/>
      <c r="AM45" s="405"/>
      <c r="AN45" s="405"/>
      <c r="AO45" s="405"/>
      <c r="AP45" s="405"/>
      <c r="AQ45" s="405"/>
      <c r="AR45" s="405"/>
      <c r="AS45" s="405"/>
      <c r="AT45" s="405"/>
      <c r="AU45" s="405"/>
    </row>
    <row r="46" spans="1:48" s="136" customFormat="1" ht="16.5" customHeight="1" x14ac:dyDescent="0.2">
      <c r="A46" s="22"/>
      <c r="B46" s="22"/>
      <c r="C46" s="386" t="s">
        <v>16</v>
      </c>
      <c r="D46" s="386"/>
      <c r="E46" s="386"/>
      <c r="F46" s="386"/>
      <c r="G46" s="386"/>
      <c r="H46" s="386"/>
      <c r="I46" s="400">
        <v>15758</v>
      </c>
      <c r="J46" s="402"/>
      <c r="K46" s="402"/>
      <c r="L46" s="402">
        <v>300</v>
      </c>
      <c r="M46" s="402"/>
      <c r="N46" s="402"/>
      <c r="O46" s="402">
        <v>542</v>
      </c>
      <c r="P46" s="402"/>
      <c r="Q46" s="402"/>
      <c r="R46" s="402">
        <v>405</v>
      </c>
      <c r="S46" s="402"/>
      <c r="T46" s="402"/>
      <c r="U46" s="402">
        <v>999</v>
      </c>
      <c r="V46" s="402"/>
      <c r="W46" s="402"/>
      <c r="X46" s="402">
        <v>1670</v>
      </c>
      <c r="Y46" s="402"/>
      <c r="Z46" s="402"/>
      <c r="AA46" s="402">
        <v>1596</v>
      </c>
      <c r="AB46" s="402"/>
      <c r="AC46" s="402"/>
      <c r="AD46" s="402">
        <v>1647</v>
      </c>
      <c r="AE46" s="402"/>
      <c r="AF46" s="402"/>
      <c r="AG46" s="402">
        <v>484</v>
      </c>
      <c r="AH46" s="402"/>
      <c r="AI46" s="402"/>
      <c r="AJ46" s="402">
        <v>1002</v>
      </c>
      <c r="AK46" s="402"/>
      <c r="AL46" s="402"/>
      <c r="AM46" s="402">
        <v>257</v>
      </c>
      <c r="AN46" s="402"/>
      <c r="AO46" s="402"/>
      <c r="AP46" s="402">
        <v>4905</v>
      </c>
      <c r="AQ46" s="402"/>
      <c r="AR46" s="402"/>
      <c r="AS46" s="402">
        <v>1951</v>
      </c>
      <c r="AT46" s="402"/>
      <c r="AU46" s="402"/>
    </row>
    <row r="47" spans="1:48" s="136" customFormat="1" ht="16.5" customHeight="1" x14ac:dyDescent="0.2">
      <c r="A47" s="22"/>
      <c r="B47" s="22"/>
      <c r="C47" s="386" t="s">
        <v>17</v>
      </c>
      <c r="D47" s="386"/>
      <c r="E47" s="386"/>
      <c r="F47" s="386"/>
      <c r="G47" s="386"/>
      <c r="H47" s="386"/>
      <c r="I47" s="400">
        <v>11375</v>
      </c>
      <c r="J47" s="402"/>
      <c r="K47" s="402"/>
      <c r="L47" s="402">
        <v>35</v>
      </c>
      <c r="M47" s="402"/>
      <c r="N47" s="402"/>
      <c r="O47" s="402">
        <v>96</v>
      </c>
      <c r="P47" s="402"/>
      <c r="Q47" s="402"/>
      <c r="R47" s="402">
        <v>110</v>
      </c>
      <c r="S47" s="402"/>
      <c r="T47" s="402"/>
      <c r="U47" s="402">
        <v>843</v>
      </c>
      <c r="V47" s="402"/>
      <c r="W47" s="402"/>
      <c r="X47" s="402">
        <v>1033</v>
      </c>
      <c r="Y47" s="402"/>
      <c r="Z47" s="402"/>
      <c r="AA47" s="402">
        <v>847</v>
      </c>
      <c r="AB47" s="402"/>
      <c r="AC47" s="402"/>
      <c r="AD47" s="402">
        <v>1051</v>
      </c>
      <c r="AE47" s="402"/>
      <c r="AF47" s="402"/>
      <c r="AG47" s="402">
        <v>403</v>
      </c>
      <c r="AH47" s="402"/>
      <c r="AI47" s="402"/>
      <c r="AJ47" s="402">
        <v>1270</v>
      </c>
      <c r="AK47" s="402"/>
      <c r="AL47" s="402"/>
      <c r="AM47" s="402">
        <v>189</v>
      </c>
      <c r="AN47" s="402"/>
      <c r="AO47" s="402"/>
      <c r="AP47" s="402">
        <v>4680</v>
      </c>
      <c r="AQ47" s="402"/>
      <c r="AR47" s="402"/>
      <c r="AS47" s="402">
        <v>818</v>
      </c>
      <c r="AT47" s="402"/>
      <c r="AU47" s="402"/>
    </row>
    <row r="48" spans="1:48" s="136" customFormat="1" ht="6" customHeight="1" x14ac:dyDescent="0.2">
      <c r="A48" s="140"/>
      <c r="B48" s="140"/>
      <c r="C48" s="140"/>
      <c r="D48" s="140"/>
      <c r="E48" s="140"/>
      <c r="F48" s="140"/>
      <c r="G48" s="140"/>
      <c r="H48" s="36"/>
      <c r="I48" s="42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140"/>
    </row>
    <row r="49" spans="1:48" s="136" customFormat="1" ht="16.5" customHeight="1" x14ac:dyDescent="0.2">
      <c r="A49" s="341" t="s">
        <v>32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1"/>
      <c r="X49" s="341"/>
      <c r="Y49" s="341"/>
      <c r="Z49" s="341"/>
      <c r="AA49" s="341"/>
      <c r="AB49" s="341"/>
      <c r="AC49" s="341"/>
      <c r="AD49" s="341"/>
      <c r="AE49" s="341"/>
      <c r="AF49" s="341"/>
      <c r="AG49" s="341"/>
      <c r="AH49" s="341"/>
      <c r="AI49" s="341"/>
      <c r="AJ49" s="341"/>
      <c r="AK49" s="341"/>
      <c r="AL49" s="341"/>
      <c r="AM49" s="341"/>
      <c r="AN49" s="341"/>
      <c r="AO49" s="341"/>
      <c r="AP49" s="341"/>
      <c r="AQ49" s="341"/>
      <c r="AR49" s="341"/>
      <c r="AS49" s="341"/>
      <c r="AT49" s="341"/>
      <c r="AU49" s="341"/>
    </row>
    <row r="51" spans="1:48" s="136" customFormat="1" ht="19.5" customHeight="1" x14ac:dyDescent="0.2">
      <c r="A51" s="165" t="s">
        <v>35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</row>
    <row r="53" spans="1:48" s="136" customFormat="1" ht="2.25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</row>
    <row r="54" spans="1:48" s="136" customFormat="1" ht="19.5" customHeight="1" x14ac:dyDescent="0.2">
      <c r="A54" s="170" t="s">
        <v>36</v>
      </c>
      <c r="B54" s="170"/>
      <c r="C54" s="170"/>
      <c r="D54" s="170"/>
      <c r="E54" s="170"/>
      <c r="F54" s="348"/>
      <c r="G54" s="180" t="s">
        <v>37</v>
      </c>
      <c r="H54" s="180"/>
      <c r="I54" s="180"/>
      <c r="J54" s="180"/>
      <c r="K54" s="180"/>
      <c r="L54" s="180"/>
      <c r="M54" s="180" t="s">
        <v>38</v>
      </c>
      <c r="N54" s="180"/>
      <c r="O54" s="180"/>
      <c r="P54" s="180"/>
      <c r="Q54" s="180"/>
      <c r="R54" s="180"/>
      <c r="S54" s="180"/>
      <c r="T54" s="180" t="s">
        <v>39</v>
      </c>
      <c r="U54" s="180"/>
      <c r="V54" s="180"/>
      <c r="W54" s="180"/>
      <c r="X54" s="180"/>
      <c r="Y54" s="180"/>
      <c r="Z54" s="180"/>
      <c r="AA54" s="180" t="s">
        <v>40</v>
      </c>
      <c r="AB54" s="180"/>
      <c r="AC54" s="180"/>
      <c r="AD54" s="180"/>
      <c r="AE54" s="180"/>
      <c r="AF54" s="180"/>
      <c r="AG54" s="180"/>
      <c r="AH54" s="180" t="s">
        <v>41</v>
      </c>
      <c r="AI54" s="180"/>
      <c r="AJ54" s="180"/>
      <c r="AK54" s="180"/>
      <c r="AL54" s="180"/>
      <c r="AM54" s="180"/>
      <c r="AN54" s="180"/>
      <c r="AO54" s="180" t="s">
        <v>42</v>
      </c>
      <c r="AP54" s="180"/>
      <c r="AQ54" s="180"/>
      <c r="AR54" s="180"/>
      <c r="AS54" s="180"/>
      <c r="AT54" s="180"/>
      <c r="AU54" s="169"/>
      <c r="AV54" s="140"/>
    </row>
    <row r="55" spans="1:48" s="136" customFormat="1" ht="9" customHeight="1" x14ac:dyDescent="0.2">
      <c r="A55" s="138"/>
      <c r="B55" s="138"/>
      <c r="C55" s="138"/>
      <c r="D55" s="138"/>
      <c r="E55" s="138"/>
      <c r="F55" s="124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8" s="136" customFormat="1" ht="18" customHeight="1" x14ac:dyDescent="0.2">
      <c r="A56" s="155" t="s">
        <v>206</v>
      </c>
      <c r="B56" s="155"/>
      <c r="C56" s="155"/>
      <c r="D56" s="155"/>
      <c r="E56" s="155"/>
      <c r="F56" s="185"/>
      <c r="G56" s="345">
        <v>285</v>
      </c>
      <c r="H56" s="346"/>
      <c r="I56" s="346"/>
      <c r="J56" s="346"/>
      <c r="K56" s="346"/>
      <c r="L56" s="150"/>
      <c r="M56" s="346">
        <v>339567</v>
      </c>
      <c r="N56" s="346"/>
      <c r="O56" s="346"/>
      <c r="P56" s="346"/>
      <c r="Q56" s="346"/>
      <c r="R56" s="346"/>
      <c r="S56" s="150"/>
      <c r="T56" s="346">
        <v>103456</v>
      </c>
      <c r="U56" s="346"/>
      <c r="V56" s="346"/>
      <c r="W56" s="346"/>
      <c r="X56" s="346"/>
      <c r="Y56" s="346"/>
      <c r="Z56" s="150"/>
      <c r="AA56" s="346">
        <v>191809</v>
      </c>
      <c r="AB56" s="346"/>
      <c r="AC56" s="346"/>
      <c r="AD56" s="346"/>
      <c r="AE56" s="346"/>
      <c r="AF56" s="346"/>
      <c r="AG56" s="150"/>
      <c r="AH56" s="346">
        <v>1117061</v>
      </c>
      <c r="AI56" s="346"/>
      <c r="AJ56" s="346"/>
      <c r="AK56" s="346"/>
      <c r="AL56" s="346"/>
      <c r="AM56" s="346"/>
      <c r="AN56" s="150"/>
      <c r="AO56" s="347">
        <v>38429</v>
      </c>
      <c r="AP56" s="347"/>
      <c r="AQ56" s="347"/>
      <c r="AR56" s="347"/>
      <c r="AS56" s="347"/>
      <c r="AT56" s="347"/>
      <c r="AU56" s="10"/>
    </row>
    <row r="57" spans="1:48" s="136" customFormat="1" ht="18" customHeight="1" x14ac:dyDescent="0.2">
      <c r="A57" s="155">
        <v>30</v>
      </c>
      <c r="B57" s="155"/>
      <c r="C57" s="155"/>
      <c r="D57" s="155"/>
      <c r="E57" s="155"/>
      <c r="F57" s="155"/>
      <c r="G57" s="345">
        <v>291</v>
      </c>
      <c r="H57" s="346"/>
      <c r="I57" s="346"/>
      <c r="J57" s="346"/>
      <c r="K57" s="346"/>
      <c r="L57" s="150"/>
      <c r="M57" s="346">
        <v>364074</v>
      </c>
      <c r="N57" s="346"/>
      <c r="O57" s="346"/>
      <c r="P57" s="346"/>
      <c r="Q57" s="346"/>
      <c r="R57" s="346"/>
      <c r="S57" s="150"/>
      <c r="T57" s="346">
        <v>105437</v>
      </c>
      <c r="U57" s="346"/>
      <c r="V57" s="346"/>
      <c r="W57" s="346"/>
      <c r="X57" s="346"/>
      <c r="Y57" s="346"/>
      <c r="Z57" s="150"/>
      <c r="AA57" s="346">
        <v>246211</v>
      </c>
      <c r="AB57" s="346"/>
      <c r="AC57" s="346"/>
      <c r="AD57" s="346"/>
      <c r="AE57" s="346"/>
      <c r="AF57" s="346"/>
      <c r="AG57" s="150"/>
      <c r="AH57" s="346">
        <v>1230556</v>
      </c>
      <c r="AI57" s="346"/>
      <c r="AJ57" s="346"/>
      <c r="AK57" s="346"/>
      <c r="AL57" s="346"/>
      <c r="AM57" s="346"/>
      <c r="AN57" s="150"/>
      <c r="AO57" s="347">
        <v>53113</v>
      </c>
      <c r="AP57" s="347"/>
      <c r="AQ57" s="347"/>
      <c r="AR57" s="347"/>
      <c r="AS57" s="347"/>
      <c r="AT57" s="347"/>
      <c r="AU57" s="10"/>
      <c r="AV57" s="138"/>
    </row>
    <row r="58" spans="1:48" s="136" customFormat="1" ht="18" customHeight="1" x14ac:dyDescent="0.2">
      <c r="A58" s="155" t="s">
        <v>227</v>
      </c>
      <c r="B58" s="155"/>
      <c r="C58" s="155"/>
      <c r="D58" s="155"/>
      <c r="E58" s="155"/>
      <c r="F58" s="185"/>
      <c r="G58" s="345">
        <v>271</v>
      </c>
      <c r="H58" s="346"/>
      <c r="I58" s="346"/>
      <c r="J58" s="346"/>
      <c r="K58" s="346"/>
      <c r="L58" s="150"/>
      <c r="M58" s="346">
        <v>343502</v>
      </c>
      <c r="N58" s="346"/>
      <c r="O58" s="346"/>
      <c r="P58" s="346"/>
      <c r="Q58" s="346"/>
      <c r="R58" s="346"/>
      <c r="S58" s="150"/>
      <c r="T58" s="346">
        <v>107287</v>
      </c>
      <c r="U58" s="346"/>
      <c r="V58" s="346"/>
      <c r="W58" s="346"/>
      <c r="X58" s="346"/>
      <c r="Y58" s="346"/>
      <c r="Z58" s="150"/>
      <c r="AA58" s="346">
        <v>243143</v>
      </c>
      <c r="AB58" s="346"/>
      <c r="AC58" s="346"/>
      <c r="AD58" s="346"/>
      <c r="AE58" s="346"/>
      <c r="AF58" s="346"/>
      <c r="AG58" s="150"/>
      <c r="AH58" s="346">
        <v>1155192</v>
      </c>
      <c r="AI58" s="346"/>
      <c r="AJ58" s="346"/>
      <c r="AK58" s="346"/>
      <c r="AL58" s="346"/>
      <c r="AM58" s="346"/>
      <c r="AN58" s="150"/>
      <c r="AO58" s="347">
        <v>60979</v>
      </c>
      <c r="AP58" s="347"/>
      <c r="AQ58" s="347"/>
      <c r="AR58" s="347"/>
      <c r="AS58" s="347"/>
      <c r="AT58" s="347"/>
      <c r="AU58" s="10"/>
      <c r="AV58" s="138"/>
    </row>
    <row r="59" spans="1:48" s="136" customFormat="1" ht="18" customHeight="1" x14ac:dyDescent="0.2">
      <c r="A59" s="155">
        <v>2</v>
      </c>
      <c r="B59" s="155"/>
      <c r="C59" s="155"/>
      <c r="D59" s="155"/>
      <c r="E59" s="155"/>
      <c r="F59" s="155"/>
      <c r="G59" s="345">
        <v>240</v>
      </c>
      <c r="H59" s="346"/>
      <c r="I59" s="346"/>
      <c r="J59" s="346"/>
      <c r="K59" s="346"/>
      <c r="L59" s="150"/>
      <c r="M59" s="346">
        <v>222538</v>
      </c>
      <c r="N59" s="346"/>
      <c r="O59" s="346"/>
      <c r="P59" s="346"/>
      <c r="Q59" s="346"/>
      <c r="R59" s="346"/>
      <c r="S59" s="150"/>
      <c r="T59" s="346">
        <v>108703</v>
      </c>
      <c r="U59" s="346"/>
      <c r="V59" s="346"/>
      <c r="W59" s="346"/>
      <c r="X59" s="346"/>
      <c r="Y59" s="346"/>
      <c r="Z59" s="150"/>
      <c r="AA59" s="346">
        <v>194051</v>
      </c>
      <c r="AB59" s="346"/>
      <c r="AC59" s="346"/>
      <c r="AD59" s="346"/>
      <c r="AE59" s="346"/>
      <c r="AF59" s="346"/>
      <c r="AG59" s="150"/>
      <c r="AH59" s="346">
        <v>851328</v>
      </c>
      <c r="AI59" s="346"/>
      <c r="AJ59" s="346"/>
      <c r="AK59" s="346"/>
      <c r="AL59" s="346"/>
      <c r="AM59" s="346"/>
      <c r="AN59" s="150"/>
      <c r="AO59" s="347">
        <v>79602</v>
      </c>
      <c r="AP59" s="347"/>
      <c r="AQ59" s="347"/>
      <c r="AR59" s="347"/>
      <c r="AS59" s="347"/>
      <c r="AT59" s="347"/>
      <c r="AU59" s="10"/>
      <c r="AV59" s="138"/>
    </row>
    <row r="60" spans="1:48" s="136" customFormat="1" ht="9" customHeight="1" x14ac:dyDescent="0.2">
      <c r="A60" s="123"/>
      <c r="B60" s="123"/>
      <c r="C60" s="123"/>
      <c r="D60" s="123"/>
      <c r="E60" s="123"/>
      <c r="F60" s="125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0"/>
    </row>
    <row r="61" spans="1:48" s="136" customFormat="1" ht="18" customHeight="1" x14ac:dyDescent="0.2">
      <c r="A61" s="386">
        <v>3</v>
      </c>
      <c r="B61" s="386"/>
      <c r="C61" s="386"/>
      <c r="D61" s="386"/>
      <c r="E61" s="386"/>
      <c r="F61" s="386"/>
      <c r="G61" s="400">
        <v>265</v>
      </c>
      <c r="H61" s="402"/>
      <c r="I61" s="402"/>
      <c r="J61" s="402"/>
      <c r="K61" s="402"/>
      <c r="L61" s="406"/>
      <c r="M61" s="402">
        <v>276933</v>
      </c>
      <c r="N61" s="402"/>
      <c r="O61" s="402"/>
      <c r="P61" s="402"/>
      <c r="Q61" s="402"/>
      <c r="R61" s="402"/>
      <c r="S61" s="406"/>
      <c r="T61" s="402">
        <v>110457</v>
      </c>
      <c r="U61" s="402"/>
      <c r="V61" s="402"/>
      <c r="W61" s="402"/>
      <c r="X61" s="402"/>
      <c r="Y61" s="402"/>
      <c r="Z61" s="406"/>
      <c r="AA61" s="402">
        <v>232414</v>
      </c>
      <c r="AB61" s="402"/>
      <c r="AC61" s="402"/>
      <c r="AD61" s="402"/>
      <c r="AE61" s="402"/>
      <c r="AF61" s="402"/>
      <c r="AG61" s="406"/>
      <c r="AH61" s="402">
        <v>964297</v>
      </c>
      <c r="AI61" s="402"/>
      <c r="AJ61" s="402"/>
      <c r="AK61" s="402"/>
      <c r="AL61" s="402"/>
      <c r="AM61" s="402"/>
      <c r="AN61" s="406"/>
      <c r="AO61" s="407">
        <v>89789</v>
      </c>
      <c r="AP61" s="407"/>
      <c r="AQ61" s="407"/>
      <c r="AR61" s="407"/>
      <c r="AS61" s="407"/>
      <c r="AT61" s="407"/>
      <c r="AU61" s="10"/>
      <c r="AV61" s="138"/>
    </row>
    <row r="62" spans="1:48" s="136" customFormat="1" ht="9" customHeight="1" x14ac:dyDescent="0.2">
      <c r="A62" s="140"/>
      <c r="B62" s="140"/>
      <c r="C62" s="140"/>
      <c r="D62" s="140"/>
      <c r="E62" s="140"/>
      <c r="F62" s="36"/>
      <c r="G62" s="42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140"/>
    </row>
  </sheetData>
  <mergeCells count="322">
    <mergeCell ref="AP43:AR43"/>
    <mergeCell ref="AS43:AU43"/>
    <mergeCell ref="C43:H43"/>
    <mergeCell ref="A9:G9"/>
    <mergeCell ref="H9:K9"/>
    <mergeCell ref="H11:K11"/>
    <mergeCell ref="H12:K12"/>
    <mergeCell ref="AO61:AT61"/>
    <mergeCell ref="A11:G11"/>
    <mergeCell ref="A12:G12"/>
    <mergeCell ref="A14:G14"/>
    <mergeCell ref="H14:K14"/>
    <mergeCell ref="A61:F61"/>
    <mergeCell ref="G61:K61"/>
    <mergeCell ref="M61:R61"/>
    <mergeCell ref="T61:Y61"/>
    <mergeCell ref="AA61:AF61"/>
    <mergeCell ref="AH61:AM61"/>
    <mergeCell ref="AO56:AT56"/>
    <mergeCell ref="A57:F57"/>
    <mergeCell ref="G57:K57"/>
    <mergeCell ref="M57:R57"/>
    <mergeCell ref="T57:Y57"/>
    <mergeCell ref="AA57:AF57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AM43:AO43"/>
    <mergeCell ref="AM38:AO38"/>
    <mergeCell ref="AP38:AR38"/>
    <mergeCell ref="AS38:AU38"/>
    <mergeCell ref="C39:H39"/>
    <mergeCell ref="I39:K39"/>
    <mergeCell ref="L39:N39"/>
    <mergeCell ref="O39:Q39"/>
    <mergeCell ref="R39:T39"/>
    <mergeCell ref="U39:W39"/>
    <mergeCell ref="X39:Z39"/>
    <mergeCell ref="U38:W38"/>
    <mergeCell ref="X38:Z38"/>
    <mergeCell ref="AA38:AC38"/>
    <mergeCell ref="AD38:AF38"/>
    <mergeCell ref="AG38:AI38"/>
    <mergeCell ref="AJ38:AL38"/>
    <mergeCell ref="AS39:AU39"/>
    <mergeCell ref="AA39:AC39"/>
    <mergeCell ref="AD39:AF39"/>
    <mergeCell ref="AG39:AI39"/>
    <mergeCell ref="AJ39:AL39"/>
    <mergeCell ref="AM39:AO39"/>
    <mergeCell ref="AP39:AR39"/>
    <mergeCell ref="A37:H37"/>
    <mergeCell ref="C38:H38"/>
    <mergeCell ref="I38:K38"/>
    <mergeCell ref="L38:N38"/>
    <mergeCell ref="O38:Q38"/>
    <mergeCell ref="R38:T38"/>
    <mergeCell ref="AD35:AF35"/>
    <mergeCell ref="AG35:AI35"/>
    <mergeCell ref="AJ35:AL35"/>
    <mergeCell ref="AM35:AO35"/>
    <mergeCell ref="AP35:AR35"/>
    <mergeCell ref="AS35:AU35"/>
    <mergeCell ref="AP34:AR34"/>
    <mergeCell ref="AS34:AU34"/>
    <mergeCell ref="C35:H35"/>
    <mergeCell ref="I35:K35"/>
    <mergeCell ref="L35:N35"/>
    <mergeCell ref="O35:Q35"/>
    <mergeCell ref="R35:T35"/>
    <mergeCell ref="U35:W35"/>
    <mergeCell ref="X35:Z35"/>
    <mergeCell ref="AA35:AC35"/>
    <mergeCell ref="X34:Z34"/>
    <mergeCell ref="AA34:AC34"/>
    <mergeCell ref="AD34:AF34"/>
    <mergeCell ref="AG34:AI34"/>
    <mergeCell ref="AJ34:AL34"/>
    <mergeCell ref="AM34:AO34"/>
    <mergeCell ref="C34:H34"/>
    <mergeCell ref="I34:K34"/>
    <mergeCell ref="L34:N34"/>
    <mergeCell ref="O34:Q34"/>
    <mergeCell ref="R34:T34"/>
    <mergeCell ref="U34:W34"/>
    <mergeCell ref="AG31:AI31"/>
    <mergeCell ref="AJ31:AL31"/>
    <mergeCell ref="AM31:AO31"/>
    <mergeCell ref="AP31:AR31"/>
    <mergeCell ref="AS31:AU31"/>
    <mergeCell ref="A33:H33"/>
    <mergeCell ref="AS30:AU30"/>
    <mergeCell ref="C31:H31"/>
    <mergeCell ref="I31:K31"/>
    <mergeCell ref="L31:N31"/>
    <mergeCell ref="O31:Q31"/>
    <mergeCell ref="R31:T31"/>
    <mergeCell ref="U31:W31"/>
    <mergeCell ref="X31:Z31"/>
    <mergeCell ref="AA31:AC31"/>
    <mergeCell ref="AD31:AF31"/>
    <mergeCell ref="AA30:AC30"/>
    <mergeCell ref="AD30:AF30"/>
    <mergeCell ref="AG30:AI30"/>
    <mergeCell ref="AJ30:AL30"/>
    <mergeCell ref="AM30:AO30"/>
    <mergeCell ref="AP30:AR30"/>
    <mergeCell ref="AP27:AR27"/>
    <mergeCell ref="AS27:AU27"/>
    <mergeCell ref="A29:H29"/>
    <mergeCell ref="C30:H30"/>
    <mergeCell ref="I30:K30"/>
    <mergeCell ref="L30:N30"/>
    <mergeCell ref="O30:Q30"/>
    <mergeCell ref="R30:T30"/>
    <mergeCell ref="U30:W30"/>
    <mergeCell ref="X30:Z30"/>
    <mergeCell ref="X27:Z27"/>
    <mergeCell ref="AA27:AC27"/>
    <mergeCell ref="AD27:AF27"/>
    <mergeCell ref="AG27:AI27"/>
    <mergeCell ref="AJ27:AL27"/>
    <mergeCell ref="AM27:AO27"/>
    <mergeCell ref="C27:H27"/>
    <mergeCell ref="I27:K27"/>
    <mergeCell ref="L27:N27"/>
    <mergeCell ref="O27:Q27"/>
    <mergeCell ref="R27:T27"/>
    <mergeCell ref="U27:W27"/>
    <mergeCell ref="AD26:AF26"/>
    <mergeCell ref="AG26:AI26"/>
    <mergeCell ref="AJ26:AL26"/>
    <mergeCell ref="AM26:AO26"/>
    <mergeCell ref="AP26:AR26"/>
    <mergeCell ref="AS26:AU26"/>
    <mergeCell ref="A25:H25"/>
    <mergeCell ref="C26:H26"/>
    <mergeCell ref="I26:K26"/>
    <mergeCell ref="L26:N26"/>
    <mergeCell ref="O26:Q26"/>
    <mergeCell ref="R26:T26"/>
    <mergeCell ref="U26:W26"/>
    <mergeCell ref="X26:Z26"/>
    <mergeCell ref="AA26:AC26"/>
    <mergeCell ref="AS23:AU23"/>
    <mergeCell ref="A18:AU18"/>
    <mergeCell ref="A20:AU20"/>
    <mergeCell ref="A23:H23"/>
    <mergeCell ref="I23:K23"/>
    <mergeCell ref="L23:N23"/>
    <mergeCell ref="O23:Q23"/>
    <mergeCell ref="R23:T23"/>
    <mergeCell ref="U23:W23"/>
    <mergeCell ref="X23:Z23"/>
    <mergeCell ref="AA23:AC23"/>
    <mergeCell ref="AD23:AF23"/>
    <mergeCell ref="AG23:AI23"/>
    <mergeCell ref="AJ23:AL23"/>
    <mergeCell ref="AD14:AF14"/>
    <mergeCell ref="AG14:AI14"/>
    <mergeCell ref="AJ14:AL14"/>
    <mergeCell ref="AM14:AO14"/>
    <mergeCell ref="AP14:AR14"/>
    <mergeCell ref="AS14:AU14"/>
    <mergeCell ref="AP12:AR12"/>
    <mergeCell ref="AS12:AU12"/>
    <mergeCell ref="L14:N14"/>
    <mergeCell ref="O14:Q14"/>
    <mergeCell ref="R14:T14"/>
    <mergeCell ref="U14:W14"/>
    <mergeCell ref="X14:Z14"/>
    <mergeCell ref="AA14:AC14"/>
    <mergeCell ref="X12:Z12"/>
    <mergeCell ref="AA12:AC12"/>
    <mergeCell ref="AD12:AF12"/>
    <mergeCell ref="AG12:AI12"/>
    <mergeCell ref="AJ12:AL12"/>
    <mergeCell ref="AM12:AO12"/>
    <mergeCell ref="L12:N12"/>
    <mergeCell ref="O12:Q12"/>
    <mergeCell ref="R12:T12"/>
    <mergeCell ref="U12:W12"/>
    <mergeCell ref="AM11:AO11"/>
    <mergeCell ref="AP11:AR11"/>
    <mergeCell ref="AS11:AU11"/>
    <mergeCell ref="L11:N11"/>
    <mergeCell ref="O11:Q11"/>
    <mergeCell ref="R11:T11"/>
    <mergeCell ref="U11:W11"/>
    <mergeCell ref="X11:Z11"/>
    <mergeCell ref="AA11:AC11"/>
    <mergeCell ref="R13:T13"/>
    <mergeCell ref="U13:W13"/>
    <mergeCell ref="X13:Z13"/>
    <mergeCell ref="AA13:AC13"/>
    <mergeCell ref="AD13:AF13"/>
    <mergeCell ref="A1:AU1"/>
    <mergeCell ref="A3:AU3"/>
    <mergeCell ref="A5:AU5"/>
    <mergeCell ref="AL7:AU7"/>
    <mergeCell ref="L9:N9"/>
    <mergeCell ref="O9:Q9"/>
    <mergeCell ref="AP9:AR9"/>
    <mergeCell ref="AS9:AU9"/>
    <mergeCell ref="X9:Z9"/>
    <mergeCell ref="AA9:AC9"/>
    <mergeCell ref="R9:T9"/>
    <mergeCell ref="U9:W9"/>
    <mergeCell ref="AD9:AF9"/>
    <mergeCell ref="AG9:AI9"/>
    <mergeCell ref="AJ9:AL9"/>
    <mergeCell ref="AM9:AO9"/>
    <mergeCell ref="AD11:AF11"/>
    <mergeCell ref="AG11:AI11"/>
    <mergeCell ref="AJ11:AL11"/>
    <mergeCell ref="AG13:AI13"/>
    <mergeCell ref="AJ13:AL13"/>
    <mergeCell ref="AM13:AO13"/>
    <mergeCell ref="AP13:AR13"/>
    <mergeCell ref="AS13:AU13"/>
    <mergeCell ref="A41:H41"/>
    <mergeCell ref="C42:H42"/>
    <mergeCell ref="I42:K42"/>
    <mergeCell ref="L42:N42"/>
    <mergeCell ref="O42:Q42"/>
    <mergeCell ref="R42:T42"/>
    <mergeCell ref="U42:W42"/>
    <mergeCell ref="X42:Z42"/>
    <mergeCell ref="AA42:AC42"/>
    <mergeCell ref="AD42:AF42"/>
    <mergeCell ref="AG42:AI42"/>
    <mergeCell ref="AJ42:AL42"/>
    <mergeCell ref="AM42:AO42"/>
    <mergeCell ref="AP42:AR42"/>
    <mergeCell ref="AS42:AU42"/>
    <mergeCell ref="A13:G13"/>
    <mergeCell ref="H13:K13"/>
    <mergeCell ref="L13:N13"/>
    <mergeCell ref="O13:Q13"/>
    <mergeCell ref="T58:Y58"/>
    <mergeCell ref="AA58:AF58"/>
    <mergeCell ref="AH58:AM58"/>
    <mergeCell ref="AO58:AT58"/>
    <mergeCell ref="A49:AU49"/>
    <mergeCell ref="A51:AU51"/>
    <mergeCell ref="A54:F54"/>
    <mergeCell ref="G54:L54"/>
    <mergeCell ref="M54:S54"/>
    <mergeCell ref="T54:Z54"/>
    <mergeCell ref="AA54:AG54"/>
    <mergeCell ref="AH54:AN54"/>
    <mergeCell ref="AO54:AU54"/>
    <mergeCell ref="AO57:AT57"/>
    <mergeCell ref="A56:F56"/>
    <mergeCell ref="G56:K56"/>
    <mergeCell ref="M56:R56"/>
    <mergeCell ref="T56:Y56"/>
    <mergeCell ref="AA56:AF56"/>
    <mergeCell ref="AH56:AM56"/>
    <mergeCell ref="AH57:AM57"/>
    <mergeCell ref="AG46:AI46"/>
    <mergeCell ref="AJ46:AL46"/>
    <mergeCell ref="AM46:AO46"/>
    <mergeCell ref="AP46:AR46"/>
    <mergeCell ref="AS46:AU46"/>
    <mergeCell ref="A45:H45"/>
    <mergeCell ref="I43:K43"/>
    <mergeCell ref="L43:N43"/>
    <mergeCell ref="AG16:AI16"/>
    <mergeCell ref="AJ16:AL16"/>
    <mergeCell ref="AM16:AO16"/>
    <mergeCell ref="AP16:AR16"/>
    <mergeCell ref="AS16:AU16"/>
    <mergeCell ref="A16:G16"/>
    <mergeCell ref="H16:K16"/>
    <mergeCell ref="L16:N16"/>
    <mergeCell ref="O16:Q16"/>
    <mergeCell ref="R16:T16"/>
    <mergeCell ref="U16:W16"/>
    <mergeCell ref="X16:Z16"/>
    <mergeCell ref="AA16:AC16"/>
    <mergeCell ref="AD16:AF16"/>
    <mergeCell ref="AM23:AO23"/>
    <mergeCell ref="AP23:AR23"/>
    <mergeCell ref="C46:H46"/>
    <mergeCell ref="I46:K46"/>
    <mergeCell ref="L46:N46"/>
    <mergeCell ref="O46:Q46"/>
    <mergeCell ref="R46:T46"/>
    <mergeCell ref="U46:W46"/>
    <mergeCell ref="X46:Z46"/>
    <mergeCell ref="AA46:AC46"/>
    <mergeCell ref="AD46:AF46"/>
    <mergeCell ref="A59:F59"/>
    <mergeCell ref="G59:K59"/>
    <mergeCell ref="M59:R59"/>
    <mergeCell ref="T59:Y59"/>
    <mergeCell ref="AA59:AF59"/>
    <mergeCell ref="AH59:AM59"/>
    <mergeCell ref="AO59:AT59"/>
    <mergeCell ref="AG47:AI47"/>
    <mergeCell ref="AJ47:AL47"/>
    <mergeCell ref="AM47:AO47"/>
    <mergeCell ref="AP47:AR47"/>
    <mergeCell ref="AS47:AU47"/>
    <mergeCell ref="C47:H47"/>
    <mergeCell ref="I47:K47"/>
    <mergeCell ref="L47:N47"/>
    <mergeCell ref="O47:Q47"/>
    <mergeCell ref="R47:T47"/>
    <mergeCell ref="U47:W47"/>
    <mergeCell ref="X47:Z47"/>
    <mergeCell ref="AA47:AC47"/>
    <mergeCell ref="AD47:AF47"/>
    <mergeCell ref="A58:F58"/>
    <mergeCell ref="G58:K58"/>
    <mergeCell ref="M58:R58"/>
  </mergeCells>
  <phoneticPr fontId="8"/>
  <printOptions horizontalCentered="1"/>
  <pageMargins left="0.27559055118110237" right="0.27559055118110237" top="0.39370078740157483" bottom="0.39370078740157483" header="0.51181102362204722" footer="0.51181102362204722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BA39"/>
  <sheetViews>
    <sheetView zoomScale="98" zoomScaleNormal="98" workbookViewId="0">
      <selection sqref="A1:BA1"/>
    </sheetView>
  </sheetViews>
  <sheetFormatPr defaultColWidth="2" defaultRowHeight="19.5" customHeight="1" x14ac:dyDescent="0.2"/>
  <cols>
    <col min="1" max="7" width="1.90625" style="136" customWidth="1"/>
    <col min="8" max="8" width="1.453125" style="136" customWidth="1"/>
    <col min="9" max="52" width="1.90625" style="136" customWidth="1"/>
    <col min="53" max="60" width="2" style="136"/>
    <col min="61" max="61" width="2.26953125" style="136" bestFit="1" customWidth="1"/>
    <col min="62" max="16384" width="2" style="136"/>
  </cols>
  <sheetData>
    <row r="1" spans="1:53" s="136" customFormat="1" ht="18" customHeight="1" x14ac:dyDescent="0.2">
      <c r="A1" s="344" t="s">
        <v>251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</row>
    <row r="2" spans="1:53" s="136" customFormat="1" ht="20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</row>
    <row r="3" spans="1:53" s="136" customFormat="1" ht="20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</row>
    <row r="4" spans="1:53" s="136" customFormat="1" ht="16.5" customHeight="1" x14ac:dyDescent="0.2"/>
    <row r="5" spans="1:53" s="136" customFormat="1" ht="19.5" customHeight="1" x14ac:dyDescent="0.2">
      <c r="A5" s="162" t="s">
        <v>240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1:53" s="136" customFormat="1" ht="16.5" customHeight="1" x14ac:dyDescent="0.2"/>
    <row r="7" spans="1:53" s="136" customFormat="1" ht="15" customHeight="1" x14ac:dyDescent="0.2"/>
    <row r="8" spans="1:53" s="136" customFormat="1" ht="16.5" customHeight="1" x14ac:dyDescent="0.2">
      <c r="AA8" s="334" t="s">
        <v>150</v>
      </c>
      <c r="AB8" s="334"/>
      <c r="AC8" s="371"/>
      <c r="AD8" s="371"/>
      <c r="AE8" s="371"/>
      <c r="AF8" s="371"/>
      <c r="AG8" s="371"/>
      <c r="AH8" s="371"/>
      <c r="AI8" s="371"/>
      <c r="AJ8" s="371"/>
      <c r="AK8" s="371"/>
      <c r="AL8" s="371"/>
      <c r="AM8" s="371"/>
      <c r="AN8" s="371"/>
      <c r="AO8" s="371"/>
      <c r="AP8" s="371"/>
      <c r="AQ8" s="371"/>
      <c r="AR8" s="371"/>
      <c r="AS8" s="371"/>
      <c r="AT8" s="371"/>
      <c r="AU8" s="371"/>
      <c r="AV8" s="371"/>
      <c r="AW8" s="385"/>
      <c r="AX8" s="385"/>
      <c r="AY8" s="385"/>
      <c r="AZ8" s="385"/>
    </row>
    <row r="9" spans="1:53" s="136" customFormat="1" ht="2.2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2"/>
      <c r="Z9" s="32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</row>
    <row r="10" spans="1:53" s="136" customFormat="1" ht="24" customHeight="1" x14ac:dyDescent="0.2">
      <c r="A10" s="243" t="s">
        <v>19</v>
      </c>
      <c r="B10" s="243"/>
      <c r="C10" s="243"/>
      <c r="D10" s="243"/>
      <c r="E10" s="243"/>
      <c r="F10" s="243"/>
      <c r="G10" s="244"/>
      <c r="H10" s="203" t="s">
        <v>20</v>
      </c>
      <c r="I10" s="243"/>
      <c r="J10" s="243"/>
      <c r="K10" s="243"/>
      <c r="L10" s="244"/>
      <c r="M10" s="169" t="s">
        <v>156</v>
      </c>
      <c r="N10" s="356"/>
      <c r="O10" s="356"/>
      <c r="P10" s="356"/>
      <c r="Q10" s="356"/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48"/>
      <c r="AC10" s="382" t="s">
        <v>157</v>
      </c>
      <c r="AD10" s="383"/>
      <c r="AE10" s="383"/>
      <c r="AF10" s="383"/>
      <c r="AG10" s="383"/>
      <c r="AH10" s="383"/>
      <c r="AI10" s="383"/>
      <c r="AJ10" s="383"/>
      <c r="AK10" s="383"/>
      <c r="AL10" s="383"/>
      <c r="AM10" s="383"/>
      <c r="AN10" s="383"/>
      <c r="AO10" s="383"/>
      <c r="AP10" s="383"/>
      <c r="AQ10" s="383"/>
      <c r="AR10" s="383"/>
      <c r="AS10" s="383"/>
      <c r="AT10" s="383"/>
      <c r="AU10" s="383"/>
      <c r="AV10" s="383"/>
      <c r="AW10" s="383"/>
      <c r="AX10" s="383"/>
      <c r="AY10" s="383"/>
      <c r="AZ10" s="384"/>
    </row>
    <row r="11" spans="1:53" s="136" customFormat="1" ht="48" customHeight="1" x14ac:dyDescent="0.2">
      <c r="A11" s="380"/>
      <c r="B11" s="380"/>
      <c r="C11" s="380"/>
      <c r="D11" s="380"/>
      <c r="E11" s="380"/>
      <c r="F11" s="380"/>
      <c r="G11" s="381"/>
      <c r="H11" s="245"/>
      <c r="I11" s="246"/>
      <c r="J11" s="246"/>
      <c r="K11" s="246"/>
      <c r="L11" s="247"/>
      <c r="M11" s="169" t="s">
        <v>151</v>
      </c>
      <c r="N11" s="170"/>
      <c r="O11" s="170"/>
      <c r="P11" s="171"/>
      <c r="Q11" s="169" t="s">
        <v>152</v>
      </c>
      <c r="R11" s="170"/>
      <c r="S11" s="170"/>
      <c r="T11" s="171"/>
      <c r="U11" s="169" t="s">
        <v>211</v>
      </c>
      <c r="V11" s="170"/>
      <c r="W11" s="170"/>
      <c r="X11" s="171"/>
      <c r="Y11" s="245" t="s">
        <v>208</v>
      </c>
      <c r="Z11" s="246"/>
      <c r="AA11" s="246"/>
      <c r="AB11" s="247"/>
      <c r="AC11" s="245" t="s">
        <v>151</v>
      </c>
      <c r="AD11" s="246"/>
      <c r="AE11" s="246"/>
      <c r="AF11" s="247"/>
      <c r="AG11" s="245" t="s">
        <v>153</v>
      </c>
      <c r="AH11" s="246"/>
      <c r="AI11" s="246"/>
      <c r="AJ11" s="247"/>
      <c r="AK11" s="245" t="s">
        <v>211</v>
      </c>
      <c r="AL11" s="246"/>
      <c r="AM11" s="246"/>
      <c r="AN11" s="247"/>
      <c r="AO11" s="245" t="s">
        <v>154</v>
      </c>
      <c r="AP11" s="246"/>
      <c r="AQ11" s="246"/>
      <c r="AR11" s="247"/>
      <c r="AS11" s="245" t="s">
        <v>155</v>
      </c>
      <c r="AT11" s="246"/>
      <c r="AU11" s="246"/>
      <c r="AV11" s="246"/>
      <c r="AW11" s="245" t="s">
        <v>221</v>
      </c>
      <c r="AX11" s="246"/>
      <c r="AY11" s="246"/>
      <c r="AZ11" s="247"/>
    </row>
    <row r="12" spans="1:53" s="136" customFormat="1" ht="24" customHeight="1" x14ac:dyDescent="0.2">
      <c r="A12" s="357" t="s">
        <v>258</v>
      </c>
      <c r="B12" s="357"/>
      <c r="C12" s="357"/>
      <c r="D12" s="357"/>
      <c r="E12" s="357"/>
      <c r="F12" s="357"/>
      <c r="G12" s="374"/>
      <c r="H12" s="367">
        <v>23</v>
      </c>
      <c r="I12" s="368"/>
      <c r="J12" s="368"/>
      <c r="K12" s="368"/>
      <c r="L12" s="129"/>
      <c r="M12" s="174">
        <v>5</v>
      </c>
      <c r="N12" s="174"/>
      <c r="O12" s="174"/>
      <c r="P12" s="129"/>
      <c r="Q12" s="174">
        <v>3</v>
      </c>
      <c r="R12" s="174"/>
      <c r="S12" s="174"/>
      <c r="T12" s="129"/>
      <c r="U12" s="174">
        <v>2</v>
      </c>
      <c r="V12" s="174"/>
      <c r="W12" s="174"/>
      <c r="X12" s="129"/>
      <c r="Y12" s="174" t="s">
        <v>207</v>
      </c>
      <c r="Z12" s="174"/>
      <c r="AA12" s="174"/>
      <c r="AB12" s="129"/>
      <c r="AC12" s="174">
        <v>18</v>
      </c>
      <c r="AD12" s="174"/>
      <c r="AE12" s="174"/>
      <c r="AF12" s="129"/>
      <c r="AG12" s="174">
        <v>12</v>
      </c>
      <c r="AH12" s="174"/>
      <c r="AI12" s="174"/>
      <c r="AJ12" s="129"/>
      <c r="AK12" s="174">
        <v>4</v>
      </c>
      <c r="AL12" s="174"/>
      <c r="AM12" s="174"/>
      <c r="AN12" s="129"/>
      <c r="AO12" s="174">
        <v>1</v>
      </c>
      <c r="AP12" s="174"/>
      <c r="AQ12" s="174"/>
      <c r="AR12" s="129"/>
      <c r="AS12" s="174">
        <v>1</v>
      </c>
      <c r="AT12" s="174"/>
      <c r="AU12" s="174"/>
      <c r="AV12" s="129"/>
      <c r="AW12" s="361" t="s">
        <v>222</v>
      </c>
      <c r="AX12" s="362"/>
      <c r="AY12" s="362"/>
    </row>
    <row r="13" spans="1:53" s="136" customFormat="1" ht="24" customHeight="1" x14ac:dyDescent="0.2">
      <c r="A13" s="359" t="s">
        <v>220</v>
      </c>
      <c r="B13" s="359"/>
      <c r="C13" s="359"/>
      <c r="D13" s="359"/>
      <c r="E13" s="359"/>
      <c r="F13" s="359"/>
      <c r="G13" s="359"/>
      <c r="H13" s="367">
        <v>25</v>
      </c>
      <c r="I13" s="368"/>
      <c r="J13" s="368"/>
      <c r="K13" s="368"/>
      <c r="L13" s="129"/>
      <c r="M13" s="174">
        <v>6</v>
      </c>
      <c r="N13" s="174"/>
      <c r="O13" s="174"/>
      <c r="P13" s="129"/>
      <c r="Q13" s="174">
        <v>3</v>
      </c>
      <c r="R13" s="174"/>
      <c r="S13" s="174"/>
      <c r="T13" s="129"/>
      <c r="U13" s="174">
        <v>2</v>
      </c>
      <c r="V13" s="174"/>
      <c r="W13" s="174"/>
      <c r="X13" s="129"/>
      <c r="Y13" s="174">
        <v>1</v>
      </c>
      <c r="Z13" s="174"/>
      <c r="AA13" s="174"/>
      <c r="AB13" s="129"/>
      <c r="AC13" s="174">
        <v>19</v>
      </c>
      <c r="AD13" s="174"/>
      <c r="AE13" s="174"/>
      <c r="AF13" s="129"/>
      <c r="AG13" s="174">
        <v>12</v>
      </c>
      <c r="AH13" s="174"/>
      <c r="AI13" s="174"/>
      <c r="AJ13" s="129"/>
      <c r="AK13" s="174">
        <v>4</v>
      </c>
      <c r="AL13" s="174"/>
      <c r="AM13" s="174"/>
      <c r="AN13" s="129"/>
      <c r="AO13" s="174">
        <v>1</v>
      </c>
      <c r="AP13" s="174"/>
      <c r="AQ13" s="174"/>
      <c r="AR13" s="129"/>
      <c r="AS13" s="174">
        <v>1</v>
      </c>
      <c r="AT13" s="174"/>
      <c r="AU13" s="174"/>
      <c r="AV13" s="129"/>
      <c r="AW13" s="164">
        <v>1</v>
      </c>
      <c r="AX13" s="264"/>
      <c r="AY13" s="264"/>
    </row>
    <row r="14" spans="1:53" s="136" customFormat="1" ht="24" customHeight="1" x14ac:dyDescent="0.2">
      <c r="A14" s="357" t="s">
        <v>228</v>
      </c>
      <c r="B14" s="357"/>
      <c r="C14" s="357"/>
      <c r="D14" s="357"/>
      <c r="E14" s="357"/>
      <c r="F14" s="357"/>
      <c r="G14" s="374"/>
      <c r="H14" s="367">
        <v>25</v>
      </c>
      <c r="I14" s="368"/>
      <c r="J14" s="368"/>
      <c r="K14" s="368"/>
      <c r="L14" s="129"/>
      <c r="M14" s="174">
        <v>6</v>
      </c>
      <c r="N14" s="174"/>
      <c r="O14" s="174"/>
      <c r="P14" s="129"/>
      <c r="Q14" s="174">
        <v>3</v>
      </c>
      <c r="R14" s="174"/>
      <c r="S14" s="174"/>
      <c r="T14" s="129"/>
      <c r="U14" s="174">
        <v>2</v>
      </c>
      <c r="V14" s="174"/>
      <c r="W14" s="174"/>
      <c r="X14" s="129"/>
      <c r="Y14" s="174">
        <v>1</v>
      </c>
      <c r="Z14" s="174"/>
      <c r="AA14" s="174"/>
      <c r="AB14" s="129"/>
      <c r="AC14" s="174">
        <v>19</v>
      </c>
      <c r="AD14" s="174"/>
      <c r="AE14" s="174"/>
      <c r="AF14" s="129"/>
      <c r="AG14" s="174">
        <v>12</v>
      </c>
      <c r="AH14" s="174"/>
      <c r="AI14" s="174"/>
      <c r="AJ14" s="129"/>
      <c r="AK14" s="174">
        <v>4</v>
      </c>
      <c r="AL14" s="174"/>
      <c r="AM14" s="174"/>
      <c r="AN14" s="129"/>
      <c r="AO14" s="174">
        <v>1</v>
      </c>
      <c r="AP14" s="174"/>
      <c r="AQ14" s="174"/>
      <c r="AR14" s="129"/>
      <c r="AS14" s="174">
        <v>1</v>
      </c>
      <c r="AT14" s="174"/>
      <c r="AU14" s="174"/>
      <c r="AV14" s="129"/>
      <c r="AW14" s="164">
        <v>1</v>
      </c>
      <c r="AX14" s="264"/>
      <c r="AY14" s="264"/>
    </row>
    <row r="15" spans="1:53" s="136" customFormat="1" ht="24" customHeight="1" x14ac:dyDescent="0.2">
      <c r="A15" s="359" t="s">
        <v>238</v>
      </c>
      <c r="B15" s="359"/>
      <c r="C15" s="359"/>
      <c r="D15" s="359"/>
      <c r="E15" s="359"/>
      <c r="F15" s="359"/>
      <c r="G15" s="359"/>
      <c r="H15" s="367">
        <v>25</v>
      </c>
      <c r="I15" s="368"/>
      <c r="J15" s="368"/>
      <c r="K15" s="368"/>
      <c r="L15" s="129"/>
      <c r="M15" s="174">
        <v>6</v>
      </c>
      <c r="N15" s="174"/>
      <c r="O15" s="174"/>
      <c r="P15" s="129"/>
      <c r="Q15" s="174">
        <v>3</v>
      </c>
      <c r="R15" s="174"/>
      <c r="S15" s="174"/>
      <c r="T15" s="129"/>
      <c r="U15" s="174">
        <v>2</v>
      </c>
      <c r="V15" s="174"/>
      <c r="W15" s="174"/>
      <c r="X15" s="129"/>
      <c r="Y15" s="174">
        <v>1</v>
      </c>
      <c r="Z15" s="174"/>
      <c r="AA15" s="174"/>
      <c r="AB15" s="129"/>
      <c r="AC15" s="174">
        <v>19</v>
      </c>
      <c r="AD15" s="174"/>
      <c r="AE15" s="174"/>
      <c r="AF15" s="129"/>
      <c r="AG15" s="174">
        <v>12</v>
      </c>
      <c r="AH15" s="174"/>
      <c r="AI15" s="174"/>
      <c r="AJ15" s="129"/>
      <c r="AK15" s="174">
        <v>4</v>
      </c>
      <c r="AL15" s="174"/>
      <c r="AM15" s="174"/>
      <c r="AN15" s="129"/>
      <c r="AO15" s="174">
        <v>1</v>
      </c>
      <c r="AP15" s="174"/>
      <c r="AQ15" s="174"/>
      <c r="AR15" s="129"/>
      <c r="AS15" s="174">
        <v>1</v>
      </c>
      <c r="AT15" s="174"/>
      <c r="AU15" s="174"/>
      <c r="AV15" s="129"/>
      <c r="AW15" s="164">
        <v>1</v>
      </c>
      <c r="AX15" s="264"/>
      <c r="AY15" s="264"/>
    </row>
    <row r="16" spans="1:53" s="136" customFormat="1" ht="9" customHeight="1" x14ac:dyDescent="0.2">
      <c r="A16" s="33"/>
      <c r="B16" s="33"/>
      <c r="C16" s="33"/>
      <c r="D16" s="33"/>
      <c r="E16" s="33"/>
      <c r="F16" s="33"/>
      <c r="G16" s="34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64"/>
      <c r="AX16" s="342"/>
      <c r="AY16" s="342"/>
    </row>
    <row r="17" spans="1:52" s="153" customFormat="1" ht="24" customHeight="1" x14ac:dyDescent="0.2">
      <c r="A17" s="379" t="s">
        <v>260</v>
      </c>
      <c r="B17" s="379"/>
      <c r="C17" s="379"/>
      <c r="D17" s="379"/>
      <c r="E17" s="379"/>
      <c r="F17" s="379"/>
      <c r="G17" s="379"/>
      <c r="H17" s="377">
        <v>25</v>
      </c>
      <c r="I17" s="378"/>
      <c r="J17" s="378"/>
      <c r="K17" s="378"/>
      <c r="L17" s="151"/>
      <c r="M17" s="365">
        <v>6</v>
      </c>
      <c r="N17" s="365"/>
      <c r="O17" s="365"/>
      <c r="P17" s="151"/>
      <c r="Q17" s="365">
        <v>3</v>
      </c>
      <c r="R17" s="365"/>
      <c r="S17" s="365"/>
      <c r="T17" s="151"/>
      <c r="U17" s="365">
        <v>2</v>
      </c>
      <c r="V17" s="365"/>
      <c r="W17" s="365"/>
      <c r="X17" s="151"/>
      <c r="Y17" s="365">
        <v>1</v>
      </c>
      <c r="Z17" s="365"/>
      <c r="AA17" s="365"/>
      <c r="AB17" s="151"/>
      <c r="AC17" s="365">
        <v>19</v>
      </c>
      <c r="AD17" s="365"/>
      <c r="AE17" s="365"/>
      <c r="AF17" s="151"/>
      <c r="AG17" s="365">
        <v>12</v>
      </c>
      <c r="AH17" s="365"/>
      <c r="AI17" s="365"/>
      <c r="AJ17" s="151"/>
      <c r="AK17" s="365">
        <v>4</v>
      </c>
      <c r="AL17" s="365"/>
      <c r="AM17" s="365"/>
      <c r="AN17" s="151"/>
      <c r="AO17" s="365">
        <v>1</v>
      </c>
      <c r="AP17" s="365"/>
      <c r="AQ17" s="365"/>
      <c r="AR17" s="151"/>
      <c r="AS17" s="365">
        <v>1</v>
      </c>
      <c r="AT17" s="365"/>
      <c r="AU17" s="365"/>
      <c r="AV17" s="151"/>
      <c r="AW17" s="363">
        <v>1</v>
      </c>
      <c r="AX17" s="364"/>
      <c r="AY17" s="364"/>
    </row>
    <row r="18" spans="1:52" s="136" customFormat="1" ht="9" customHeight="1" x14ac:dyDescent="0.2">
      <c r="A18" s="140"/>
      <c r="B18" s="140"/>
      <c r="C18" s="140"/>
      <c r="D18" s="140"/>
      <c r="E18" s="140"/>
      <c r="F18" s="140"/>
      <c r="G18" s="36"/>
      <c r="H18" s="37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 t="s">
        <v>31</v>
      </c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</row>
    <row r="19" spans="1:52" s="136" customFormat="1" ht="15" customHeight="1" x14ac:dyDescent="0.2">
      <c r="A19" s="341"/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</row>
    <row r="20" spans="1:52" s="136" customFormat="1" ht="15" customHeight="1" x14ac:dyDescent="0.2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</row>
    <row r="21" spans="1:52" s="136" customFormat="1" ht="15" customHeight="1" x14ac:dyDescent="0.2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</row>
    <row r="22" spans="1:52" s="136" customFormat="1" ht="15" customHeight="1" x14ac:dyDescent="0.2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</row>
    <row r="23" spans="1:52" s="136" customFormat="1" ht="15" customHeight="1" x14ac:dyDescent="0.2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</row>
    <row r="24" spans="1:52" s="136" customFormat="1" ht="15.75" customHeight="1" x14ac:dyDescent="0.2"/>
    <row r="25" spans="1:52" s="136" customFormat="1" ht="15.75" customHeight="1" x14ac:dyDescent="0.2">
      <c r="I25" s="162" t="s">
        <v>241</v>
      </c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35"/>
      <c r="AP25" s="135"/>
      <c r="AQ25" s="135"/>
      <c r="AR25" s="135"/>
      <c r="AS25" s="135"/>
      <c r="AT25" s="135"/>
      <c r="AU25" s="135"/>
      <c r="AV25" s="135"/>
    </row>
    <row r="26" spans="1:52" s="136" customFormat="1" ht="15.75" customHeight="1" x14ac:dyDescent="0.2"/>
    <row r="27" spans="1:52" s="136" customFormat="1" ht="15.75" customHeight="1" x14ac:dyDescent="0.2"/>
    <row r="28" spans="1:52" s="136" customFormat="1" ht="15.75" customHeight="1" x14ac:dyDescent="0.2">
      <c r="S28" s="334" t="s">
        <v>158</v>
      </c>
      <c r="T28" s="334"/>
      <c r="U28" s="371"/>
      <c r="V28" s="371"/>
      <c r="W28" s="371"/>
      <c r="X28" s="371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372"/>
    </row>
    <row r="29" spans="1:52" s="136" customFormat="1" ht="1.5" customHeight="1" x14ac:dyDescent="0.2"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  <c r="AH29" s="32"/>
      <c r="AI29" s="32"/>
      <c r="AJ29" s="32"/>
      <c r="AK29" s="32"/>
      <c r="AL29" s="32"/>
      <c r="AM29" s="32"/>
      <c r="AN29" s="32"/>
      <c r="AO29" s="138"/>
      <c r="AP29" s="138"/>
      <c r="AQ29" s="138"/>
      <c r="AR29" s="138"/>
      <c r="AS29" s="138"/>
      <c r="AT29" s="138"/>
      <c r="AU29" s="138"/>
      <c r="AV29" s="138"/>
    </row>
    <row r="30" spans="1:52" s="136" customFormat="1" ht="24" customHeight="1" x14ac:dyDescent="0.2">
      <c r="I30" s="243" t="s">
        <v>19</v>
      </c>
      <c r="J30" s="243"/>
      <c r="K30" s="243"/>
      <c r="L30" s="243"/>
      <c r="M30" s="243"/>
      <c r="N30" s="243"/>
      <c r="O30" s="244"/>
      <c r="P30" s="203" t="s">
        <v>20</v>
      </c>
      <c r="Q30" s="243"/>
      <c r="R30" s="243"/>
      <c r="S30" s="243"/>
      <c r="T30" s="244"/>
      <c r="U30" s="203" t="s">
        <v>159</v>
      </c>
      <c r="V30" s="243"/>
      <c r="W30" s="243"/>
      <c r="X30" s="243"/>
      <c r="Y30" s="244"/>
      <c r="Z30" s="203" t="s">
        <v>160</v>
      </c>
      <c r="AA30" s="243"/>
      <c r="AB30" s="243"/>
      <c r="AC30" s="243"/>
      <c r="AD30" s="244"/>
      <c r="AE30" s="203" t="s">
        <v>161</v>
      </c>
      <c r="AF30" s="243"/>
      <c r="AG30" s="243"/>
      <c r="AH30" s="243"/>
      <c r="AI30" s="244"/>
      <c r="AJ30" s="203" t="s">
        <v>162</v>
      </c>
      <c r="AK30" s="243"/>
      <c r="AL30" s="243"/>
      <c r="AM30" s="243"/>
      <c r="AN30" s="243"/>
      <c r="AO30" s="138"/>
      <c r="AP30" s="138"/>
      <c r="AQ30" s="138"/>
      <c r="AR30" s="138"/>
      <c r="AS30" s="138"/>
      <c r="AT30" s="138"/>
      <c r="AU30" s="138"/>
      <c r="AV30" s="138"/>
    </row>
    <row r="31" spans="1:52" s="136" customFormat="1" ht="24" customHeight="1" x14ac:dyDescent="0.2">
      <c r="I31" s="380"/>
      <c r="J31" s="380"/>
      <c r="K31" s="380"/>
      <c r="L31" s="380"/>
      <c r="M31" s="380"/>
      <c r="N31" s="380"/>
      <c r="O31" s="381"/>
      <c r="P31" s="245"/>
      <c r="Q31" s="246"/>
      <c r="R31" s="246"/>
      <c r="S31" s="246"/>
      <c r="T31" s="247"/>
      <c r="U31" s="245"/>
      <c r="V31" s="246"/>
      <c r="W31" s="246"/>
      <c r="X31" s="246"/>
      <c r="Y31" s="247"/>
      <c r="Z31" s="245"/>
      <c r="AA31" s="246"/>
      <c r="AB31" s="246"/>
      <c r="AC31" s="246"/>
      <c r="AD31" s="247"/>
      <c r="AE31" s="245"/>
      <c r="AF31" s="246"/>
      <c r="AG31" s="246"/>
      <c r="AH31" s="246"/>
      <c r="AI31" s="247"/>
      <c r="AJ31" s="245"/>
      <c r="AK31" s="246"/>
      <c r="AL31" s="246"/>
      <c r="AM31" s="246"/>
      <c r="AN31" s="246"/>
      <c r="AO31" s="138"/>
      <c r="AP31" s="138"/>
      <c r="AQ31" s="138"/>
      <c r="AR31" s="138"/>
      <c r="AS31" s="138"/>
      <c r="AT31" s="138"/>
      <c r="AU31" s="138"/>
      <c r="AV31" s="138"/>
    </row>
    <row r="32" spans="1:52" s="136" customFormat="1" ht="24" customHeight="1" x14ac:dyDescent="0.2">
      <c r="I32" s="369" t="s">
        <v>261</v>
      </c>
      <c r="J32" s="369"/>
      <c r="K32" s="369"/>
      <c r="L32" s="369"/>
      <c r="M32" s="369"/>
      <c r="N32" s="369"/>
      <c r="O32" s="370"/>
      <c r="P32" s="367">
        <v>164</v>
      </c>
      <c r="Q32" s="368"/>
      <c r="R32" s="368"/>
      <c r="S32" s="368"/>
      <c r="T32" s="129"/>
      <c r="U32" s="174">
        <v>41</v>
      </c>
      <c r="V32" s="373"/>
      <c r="W32" s="373"/>
      <c r="X32" s="373"/>
      <c r="Y32" s="129"/>
      <c r="Z32" s="174">
        <v>77</v>
      </c>
      <c r="AA32" s="373"/>
      <c r="AB32" s="373"/>
      <c r="AC32" s="373"/>
      <c r="AD32" s="129"/>
      <c r="AE32" s="174">
        <v>7</v>
      </c>
      <c r="AF32" s="373"/>
      <c r="AG32" s="373"/>
      <c r="AH32" s="373"/>
      <c r="AI32" s="129"/>
      <c r="AJ32" s="174">
        <v>39</v>
      </c>
      <c r="AK32" s="373"/>
      <c r="AL32" s="373"/>
      <c r="AM32" s="373"/>
      <c r="AN32" s="129"/>
      <c r="AO32" s="138"/>
      <c r="AP32" s="138"/>
      <c r="AQ32" s="138"/>
      <c r="AR32" s="138"/>
      <c r="AS32" s="138"/>
      <c r="AT32" s="138"/>
      <c r="AU32" s="138"/>
      <c r="AV32" s="138"/>
    </row>
    <row r="33" spans="1:48" s="136" customFormat="1" ht="24" customHeight="1" x14ac:dyDescent="0.2">
      <c r="I33" s="359" t="s">
        <v>212</v>
      </c>
      <c r="J33" s="359"/>
      <c r="K33" s="359"/>
      <c r="L33" s="359"/>
      <c r="M33" s="359"/>
      <c r="N33" s="359"/>
      <c r="O33" s="359"/>
      <c r="P33" s="367">
        <v>162</v>
      </c>
      <c r="Q33" s="368"/>
      <c r="R33" s="368"/>
      <c r="S33" s="368"/>
      <c r="T33" s="129"/>
      <c r="U33" s="174">
        <v>41</v>
      </c>
      <c r="V33" s="373"/>
      <c r="W33" s="373"/>
      <c r="X33" s="373"/>
      <c r="Y33" s="129"/>
      <c r="Z33" s="174">
        <v>76</v>
      </c>
      <c r="AA33" s="373"/>
      <c r="AB33" s="373"/>
      <c r="AC33" s="373"/>
      <c r="AD33" s="129"/>
      <c r="AE33" s="174">
        <v>7</v>
      </c>
      <c r="AF33" s="373"/>
      <c r="AG33" s="373"/>
      <c r="AH33" s="373"/>
      <c r="AI33" s="129"/>
      <c r="AJ33" s="174">
        <v>38</v>
      </c>
      <c r="AK33" s="373"/>
      <c r="AL33" s="373"/>
      <c r="AM33" s="373"/>
      <c r="AN33" s="129"/>
      <c r="AO33" s="138"/>
      <c r="AP33" s="138"/>
      <c r="AQ33" s="138"/>
      <c r="AR33" s="138"/>
      <c r="AS33" s="138"/>
      <c r="AT33" s="138"/>
      <c r="AU33" s="138"/>
      <c r="AV33" s="138"/>
    </row>
    <row r="34" spans="1:48" s="136" customFormat="1" ht="24" customHeight="1" x14ac:dyDescent="0.2">
      <c r="I34" s="375" t="s">
        <v>230</v>
      </c>
      <c r="J34" s="375"/>
      <c r="K34" s="375"/>
      <c r="L34" s="375"/>
      <c r="M34" s="375"/>
      <c r="N34" s="375"/>
      <c r="O34" s="376"/>
      <c r="P34" s="377">
        <v>162</v>
      </c>
      <c r="Q34" s="378"/>
      <c r="R34" s="378"/>
      <c r="S34" s="378"/>
      <c r="T34" s="151"/>
      <c r="U34" s="365">
        <v>41</v>
      </c>
      <c r="V34" s="366"/>
      <c r="W34" s="366"/>
      <c r="X34" s="366"/>
      <c r="Y34" s="151"/>
      <c r="Z34" s="365">
        <v>76</v>
      </c>
      <c r="AA34" s="366"/>
      <c r="AB34" s="366"/>
      <c r="AC34" s="366"/>
      <c r="AD34" s="151"/>
      <c r="AE34" s="365">
        <v>7</v>
      </c>
      <c r="AF34" s="366"/>
      <c r="AG34" s="366"/>
      <c r="AH34" s="366"/>
      <c r="AI34" s="151"/>
      <c r="AJ34" s="365">
        <v>38</v>
      </c>
      <c r="AK34" s="366"/>
      <c r="AL34" s="366"/>
      <c r="AM34" s="366"/>
      <c r="AN34" s="129"/>
      <c r="AO34" s="138"/>
      <c r="AP34" s="138"/>
      <c r="AQ34" s="138"/>
      <c r="AR34" s="138"/>
      <c r="AS34" s="138"/>
      <c r="AT34" s="138"/>
      <c r="AU34" s="138"/>
      <c r="AV34" s="138"/>
    </row>
    <row r="35" spans="1:48" s="136" customFormat="1" ht="24" customHeight="1" x14ac:dyDescent="0.2">
      <c r="I35" s="359" t="s">
        <v>236</v>
      </c>
      <c r="J35" s="359"/>
      <c r="K35" s="359"/>
      <c r="L35" s="359"/>
      <c r="M35" s="359"/>
      <c r="N35" s="359"/>
      <c r="O35" s="359"/>
      <c r="P35" s="367">
        <v>162</v>
      </c>
      <c r="Q35" s="368"/>
      <c r="R35" s="368"/>
      <c r="S35" s="368"/>
      <c r="T35" s="129"/>
      <c r="U35" s="174">
        <v>41</v>
      </c>
      <c r="V35" s="373"/>
      <c r="W35" s="373"/>
      <c r="X35" s="373"/>
      <c r="Y35" s="129"/>
      <c r="Z35" s="174">
        <v>76</v>
      </c>
      <c r="AA35" s="373"/>
      <c r="AB35" s="373"/>
      <c r="AC35" s="373"/>
      <c r="AD35" s="129"/>
      <c r="AE35" s="174">
        <v>7</v>
      </c>
      <c r="AF35" s="373"/>
      <c r="AG35" s="373"/>
      <c r="AH35" s="373"/>
      <c r="AI35" s="129"/>
      <c r="AJ35" s="174">
        <v>38</v>
      </c>
      <c r="AK35" s="373"/>
      <c r="AL35" s="373"/>
      <c r="AM35" s="373"/>
      <c r="AN35" s="129"/>
      <c r="AO35" s="138"/>
      <c r="AP35" s="138"/>
      <c r="AQ35" s="138"/>
      <c r="AR35" s="138"/>
      <c r="AS35" s="138"/>
      <c r="AT35" s="138"/>
      <c r="AU35" s="138"/>
      <c r="AV35" s="138"/>
    </row>
    <row r="36" spans="1:48" s="136" customFormat="1" ht="9" customHeight="1" x14ac:dyDescent="0.2">
      <c r="I36" s="33"/>
      <c r="J36" s="33"/>
      <c r="K36" s="33"/>
      <c r="L36" s="33"/>
      <c r="M36" s="33"/>
      <c r="N36" s="33"/>
      <c r="O36" s="34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38"/>
      <c r="AP36" s="138"/>
      <c r="AQ36" s="138"/>
      <c r="AR36" s="138"/>
      <c r="AS36" s="138"/>
      <c r="AT36" s="138"/>
      <c r="AU36" s="138"/>
      <c r="AV36" s="138"/>
    </row>
    <row r="37" spans="1:48" s="153" customFormat="1" ht="24" customHeight="1" x14ac:dyDescent="0.2">
      <c r="I37" s="379" t="s">
        <v>232</v>
      </c>
      <c r="J37" s="379"/>
      <c r="K37" s="379"/>
      <c r="L37" s="379"/>
      <c r="M37" s="379"/>
      <c r="N37" s="379"/>
      <c r="O37" s="379"/>
      <c r="P37" s="377">
        <v>160</v>
      </c>
      <c r="Q37" s="378"/>
      <c r="R37" s="378"/>
      <c r="S37" s="378"/>
      <c r="T37" s="151"/>
      <c r="U37" s="365">
        <v>41</v>
      </c>
      <c r="V37" s="366"/>
      <c r="W37" s="366"/>
      <c r="X37" s="366"/>
      <c r="Y37" s="151"/>
      <c r="Z37" s="365">
        <v>76</v>
      </c>
      <c r="AA37" s="366"/>
      <c r="AB37" s="366"/>
      <c r="AC37" s="366"/>
      <c r="AD37" s="151"/>
      <c r="AE37" s="365">
        <v>7</v>
      </c>
      <c r="AF37" s="366"/>
      <c r="AG37" s="366"/>
      <c r="AH37" s="366"/>
      <c r="AI37" s="151"/>
      <c r="AJ37" s="365">
        <v>36</v>
      </c>
      <c r="AK37" s="366"/>
      <c r="AL37" s="366"/>
      <c r="AM37" s="366"/>
      <c r="AN37" s="151"/>
      <c r="AO37" s="16"/>
      <c r="AP37" s="16"/>
      <c r="AQ37" s="16"/>
      <c r="AR37" s="16"/>
      <c r="AS37" s="16"/>
      <c r="AT37" s="16"/>
      <c r="AU37" s="16"/>
      <c r="AV37" s="16"/>
    </row>
    <row r="38" spans="1:48" s="136" customFormat="1" ht="9" customHeight="1" x14ac:dyDescent="0.2">
      <c r="I38" s="140"/>
      <c r="J38" s="140"/>
      <c r="K38" s="140"/>
      <c r="L38" s="140"/>
      <c r="M38" s="140"/>
      <c r="N38" s="140"/>
      <c r="O38" s="36"/>
      <c r="P38" s="37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 t="s">
        <v>31</v>
      </c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38"/>
      <c r="AP38" s="138"/>
      <c r="AQ38" s="138"/>
      <c r="AR38" s="138"/>
      <c r="AS38" s="138"/>
      <c r="AT38" s="138"/>
      <c r="AU38" s="138"/>
      <c r="AV38" s="138"/>
    </row>
    <row r="39" spans="1:48" s="136" customFormat="1" ht="15.75" customHeight="1" x14ac:dyDescent="0.2">
      <c r="A39" s="341"/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341"/>
      <c r="Z39" s="341"/>
      <c r="AA39" s="341"/>
      <c r="AB39" s="341"/>
      <c r="AC39" s="341"/>
      <c r="AD39" s="341"/>
      <c r="AE39" s="341"/>
      <c r="AF39" s="341"/>
      <c r="AG39" s="341"/>
      <c r="AH39" s="341"/>
      <c r="AI39" s="341"/>
      <c r="AJ39" s="341"/>
      <c r="AK39" s="341"/>
      <c r="AL39" s="341"/>
      <c r="AM39" s="341"/>
      <c r="AN39" s="341"/>
      <c r="AO39" s="341"/>
      <c r="AP39" s="341"/>
      <c r="AQ39" s="341"/>
      <c r="AR39" s="341"/>
      <c r="AS39" s="341"/>
      <c r="AT39" s="341"/>
      <c r="AU39" s="341"/>
      <c r="AV39" s="341"/>
    </row>
  </sheetData>
  <mergeCells count="118">
    <mergeCell ref="A1:BA1"/>
    <mergeCell ref="A5:AV5"/>
    <mergeCell ref="A10:G11"/>
    <mergeCell ref="H10:L11"/>
    <mergeCell ref="AC11:AF11"/>
    <mergeCell ref="AG11:AJ11"/>
    <mergeCell ref="M11:P11"/>
    <mergeCell ref="Q11:T11"/>
    <mergeCell ref="Y11:AB11"/>
    <mergeCell ref="U11:X11"/>
    <mergeCell ref="M10:AB10"/>
    <mergeCell ref="AK11:AN11"/>
    <mergeCell ref="AO11:AR11"/>
    <mergeCell ref="AW11:AZ11"/>
    <mergeCell ref="AC10:AZ10"/>
    <mergeCell ref="AA8:AZ8"/>
    <mergeCell ref="AS11:AV11"/>
    <mergeCell ref="A39:AV39"/>
    <mergeCell ref="I33:O33"/>
    <mergeCell ref="I37:O37"/>
    <mergeCell ref="P37:S37"/>
    <mergeCell ref="U33:X33"/>
    <mergeCell ref="AE30:AI31"/>
    <mergeCell ref="AJ30:AN31"/>
    <mergeCell ref="P33:S33"/>
    <mergeCell ref="Z33:AC33"/>
    <mergeCell ref="I30:O31"/>
    <mergeCell ref="AJ37:AM37"/>
    <mergeCell ref="AJ32:AM32"/>
    <mergeCell ref="U32:X32"/>
    <mergeCell ref="AJ33:AM33"/>
    <mergeCell ref="AE32:AH32"/>
    <mergeCell ref="Z32:AC32"/>
    <mergeCell ref="I35:O35"/>
    <mergeCell ref="P35:S35"/>
    <mergeCell ref="U35:X35"/>
    <mergeCell ref="Z35:AC35"/>
    <mergeCell ref="AE35:AH35"/>
    <mergeCell ref="AJ35:AM35"/>
    <mergeCell ref="U37:X37"/>
    <mergeCell ref="Z37:AC37"/>
    <mergeCell ref="AE37:AH37"/>
    <mergeCell ref="H13:K13"/>
    <mergeCell ref="AS13:AU13"/>
    <mergeCell ref="AC17:AE17"/>
    <mergeCell ref="A14:G14"/>
    <mergeCell ref="H14:K14"/>
    <mergeCell ref="M14:O14"/>
    <mergeCell ref="Q14:S14"/>
    <mergeCell ref="U14:W14"/>
    <mergeCell ref="Y14:AA14"/>
    <mergeCell ref="AC14:AE14"/>
    <mergeCell ref="AG17:AI17"/>
    <mergeCell ref="AK17:AM17"/>
    <mergeCell ref="A17:G17"/>
    <mergeCell ref="H17:K17"/>
    <mergeCell ref="M17:O17"/>
    <mergeCell ref="Q17:S17"/>
    <mergeCell ref="U17:W17"/>
    <mergeCell ref="A13:G13"/>
    <mergeCell ref="A15:G15"/>
    <mergeCell ref="H15:K15"/>
    <mergeCell ref="M15:O15"/>
    <mergeCell ref="Q15:S15"/>
    <mergeCell ref="U15:W15"/>
    <mergeCell ref="Y15:AA15"/>
    <mergeCell ref="A12:G12"/>
    <mergeCell ref="I34:O34"/>
    <mergeCell ref="P34:S34"/>
    <mergeCell ref="U34:X34"/>
    <mergeCell ref="Z34:AC34"/>
    <mergeCell ref="AE34:AH34"/>
    <mergeCell ref="U13:W13"/>
    <mergeCell ref="Y13:AA13"/>
    <mergeCell ref="AC13:AE13"/>
    <mergeCell ref="AG13:AI13"/>
    <mergeCell ref="U12:W12"/>
    <mergeCell ref="Y12:AA12"/>
    <mergeCell ref="AC12:AE12"/>
    <mergeCell ref="M13:O13"/>
    <mergeCell ref="Q13:S13"/>
    <mergeCell ref="H12:K12"/>
    <mergeCell ref="M12:O12"/>
    <mergeCell ref="Q12:S12"/>
    <mergeCell ref="AG12:AI12"/>
    <mergeCell ref="AC15:AE15"/>
    <mergeCell ref="AJ34:AM34"/>
    <mergeCell ref="AO17:AQ17"/>
    <mergeCell ref="U30:Y31"/>
    <mergeCell ref="Z30:AD31"/>
    <mergeCell ref="P30:T31"/>
    <mergeCell ref="P32:S32"/>
    <mergeCell ref="I32:O32"/>
    <mergeCell ref="Y17:AA17"/>
    <mergeCell ref="I25:AN25"/>
    <mergeCell ref="A19:AV19"/>
    <mergeCell ref="S28:AN28"/>
    <mergeCell ref="AS17:AU17"/>
    <mergeCell ref="AE33:AH33"/>
    <mergeCell ref="AW12:AY12"/>
    <mergeCell ref="AW13:AY13"/>
    <mergeCell ref="AW14:AY14"/>
    <mergeCell ref="AW16:AY16"/>
    <mergeCell ref="AW17:AY17"/>
    <mergeCell ref="AO14:AQ14"/>
    <mergeCell ref="AS14:AU14"/>
    <mergeCell ref="AK13:AM13"/>
    <mergeCell ref="AG14:AI14"/>
    <mergeCell ref="AK14:AM14"/>
    <mergeCell ref="AG15:AI15"/>
    <mergeCell ref="AK15:AM15"/>
    <mergeCell ref="AO15:AQ15"/>
    <mergeCell ref="AS15:AU15"/>
    <mergeCell ref="AW15:AY15"/>
    <mergeCell ref="AO13:AQ13"/>
    <mergeCell ref="AK12:AM12"/>
    <mergeCell ref="AO12:AQ12"/>
    <mergeCell ref="AS12:AU12"/>
  </mergeCells>
  <phoneticPr fontId="8"/>
  <pageMargins left="0.34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80(1)(2)</vt:lpstr>
      <vt:lpstr>80(3)</vt:lpstr>
      <vt:lpstr>80(4)</vt:lpstr>
      <vt:lpstr>80(5)</vt:lpstr>
      <vt:lpstr>80(6)(7)</vt:lpstr>
      <vt:lpstr>80(8)・81</vt:lpstr>
      <vt:lpstr>82</vt:lpstr>
      <vt:lpstr>83(1)(2)(3)</vt:lpstr>
      <vt:lpstr>84・85</vt:lpstr>
      <vt:lpstr>'80(1)(2)'!Print_Area</vt:lpstr>
      <vt:lpstr>'80(3)'!Print_Area</vt:lpstr>
      <vt:lpstr>'80(4)'!Print_Area</vt:lpstr>
      <vt:lpstr>'80(5)'!Print_Area</vt:lpstr>
      <vt:lpstr>'80(6)(7)'!Print_Area</vt:lpstr>
      <vt:lpstr>'80(8)・81'!Print_Area</vt:lpstr>
      <vt:lpstr>'82'!Print_Area</vt:lpstr>
      <vt:lpstr>'83(1)(2)(3)'!Print_Area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Administrator</cp:lastModifiedBy>
  <cp:lastPrinted>2023-05-09T01:31:17Z</cp:lastPrinted>
  <dcterms:created xsi:type="dcterms:W3CDTF">2003-11-26T02:45:02Z</dcterms:created>
  <dcterms:modified xsi:type="dcterms:W3CDTF">2023-06-22T00:35:54Z</dcterms:modified>
</cp:coreProperties>
</file>